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6"/>
  </bookViews>
  <sheets>
    <sheet name="150223" sheetId="1" r:id="rId1"/>
    <sheet name="220223" sheetId="2" r:id="rId2"/>
    <sheet name="020323" sheetId="3" r:id="rId3"/>
    <sheet name="080323" sheetId="4" r:id="rId4"/>
    <sheet name="Лист2" sheetId="6" r:id="rId5"/>
    <sheet name="280323" sheetId="5" r:id="rId6"/>
    <sheet name="290323" sheetId="7" r:id="rId7"/>
    <sheet name="050423" sheetId="8" r:id="rId8"/>
    <sheet name="120423" sheetId="9" r:id="rId9"/>
  </sheets>
  <calcPr calcId="125725" fullPrecision="0"/>
  <pivotCaches>
    <pivotCache cacheId="0" r:id="rId10"/>
  </pivotCaches>
</workbook>
</file>

<file path=xl/calcChain.xml><?xml version="1.0" encoding="utf-8"?>
<calcChain xmlns="http://schemas.openxmlformats.org/spreadsheetml/2006/main">
  <c r="G3" i="9"/>
  <c r="G4"/>
  <c r="G5"/>
  <c r="G6"/>
  <c r="G7"/>
  <c r="G8"/>
  <c r="G9"/>
  <c r="G10"/>
  <c r="G11"/>
  <c r="G12"/>
  <c r="G13"/>
  <c r="G14"/>
  <c r="G15"/>
  <c r="G16"/>
  <c r="G17"/>
  <c r="G18"/>
  <c r="G19"/>
  <c r="G20"/>
  <c r="G2"/>
  <c r="N2" i="5"/>
  <c r="N3"/>
  <c r="N4"/>
  <c r="N5"/>
  <c r="N6"/>
  <c r="N7"/>
  <c r="N8"/>
  <c r="N9"/>
  <c r="N10"/>
  <c r="N11"/>
  <c r="N12"/>
  <c r="N13"/>
  <c r="N14"/>
  <c r="N15"/>
  <c r="N16"/>
  <c r="N17"/>
  <c r="N18"/>
  <c r="N19"/>
  <c r="N20"/>
  <c r="M2"/>
  <c r="M3"/>
  <c r="M4"/>
  <c r="M5"/>
  <c r="M6"/>
  <c r="M7"/>
  <c r="M8"/>
  <c r="M9"/>
  <c r="M10"/>
  <c r="M11"/>
  <c r="M12"/>
  <c r="M13"/>
  <c r="M14"/>
  <c r="M15"/>
  <c r="M16"/>
  <c r="M17"/>
  <c r="M18"/>
  <c r="M19"/>
  <c r="M20"/>
  <c r="L2"/>
  <c r="L3"/>
  <c r="L4"/>
  <c r="L5"/>
  <c r="L6"/>
  <c r="L7"/>
  <c r="L8"/>
  <c r="L9"/>
  <c r="L10"/>
  <c r="L11"/>
  <c r="L12"/>
  <c r="L13"/>
  <c r="L14"/>
  <c r="L15"/>
  <c r="L16"/>
  <c r="L17"/>
  <c r="L18"/>
  <c r="L19"/>
  <c r="L20"/>
  <c r="H21"/>
  <c r="E23" i="7"/>
  <c r="L21" i="5" l="1"/>
  <c r="K2"/>
  <c r="K3"/>
  <c r="K4"/>
  <c r="K5"/>
  <c r="K6"/>
  <c r="K7"/>
  <c r="K8"/>
  <c r="K9"/>
  <c r="K10"/>
  <c r="K11"/>
  <c r="K12"/>
  <c r="K13"/>
  <c r="K14"/>
  <c r="K15"/>
  <c r="K16"/>
  <c r="K17"/>
  <c r="K18"/>
  <c r="K19"/>
  <c r="K20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K21" l="1"/>
</calcChain>
</file>

<file path=xl/sharedStrings.xml><?xml version="1.0" encoding="utf-8"?>
<sst xmlns="http://schemas.openxmlformats.org/spreadsheetml/2006/main" count="644" uniqueCount="146">
  <si>
    <t xml:space="preserve">№ </t>
  </si>
  <si>
    <t>Наименование иницивтивного проекта</t>
  </si>
  <si>
    <t>ГРБС</t>
  </si>
  <si>
    <t>№ (заключенного муниципального контракта), дата, подрядчик, наименование, ИНН</t>
  </si>
  <si>
    <t>Сумма инициативного проекта после торгов (по договору подряда)</t>
  </si>
  <si>
    <t>% выполнения работ</t>
  </si>
  <si>
    <t>Оплачено работ</t>
  </si>
  <si>
    <t>Исполнен полностью/находится на исполнении</t>
  </si>
  <si>
    <t>Риски</t>
  </si>
  <si>
    <t>Ремонт внутриквартальных проездов, пешеходных дорожек на территории Советского района города Челябинска (центральная часть)</t>
  </si>
  <si>
    <t xml:space="preserve">Админстрация Советского района </t>
  </si>
  <si>
    <t>подготовка аукционной документации</t>
  </si>
  <si>
    <t>Ремонт проездов с устройством велодорожек на территории Советского района города Челябинска</t>
  </si>
  <si>
    <t>в УМЗ 06.02.2023</t>
  </si>
  <si>
    <t>Ремонт внутриквартальных проездов, пешеходных дорожек на территории поселка Новосинеглазово Советского района города Челябинска</t>
  </si>
  <si>
    <t>аукцион 14.02.2023, заключение контракта 27.02.2023</t>
  </si>
  <si>
    <t>Ремонт внутриквартальных проездов, пешеходных дорожек на территории Советского района города Челябинска</t>
  </si>
  <si>
    <t>Благоустройство улично-дорожной сети поселка Новосинеглазово Советского района города Челябинска</t>
  </si>
  <si>
    <t>на доработке после замечаний УМЗ</t>
  </si>
  <si>
    <t>Ремонт пешеходных дорожек вдоль дома № 10 по переулку Дачному и дома № 12 по переулку Дачному, вдоль детской площадки и внутридворового проезда от переулка Дачного до дома № 12А по переулку Дачному, вдоль домов № 10, 12 по переулку Дачному в Советском районе города Челябинска</t>
  </si>
  <si>
    <t>в УМЗ 02.02.2023</t>
  </si>
  <si>
    <t>Ремонт проезда, ограниченного улицей Первомайской, от переулка Дачного до пересечения с улицей Октябрьской в Советском районе города Челябинска.</t>
  </si>
  <si>
    <t>ИП Млкеян Г.Г., ИНН 745311251378 (заключение контракта 27.02.2023)</t>
  </si>
  <si>
    <t>Ремонт проезда, ограниченного улицей Семеноводческой, вдоль домов № 1Д по улице Молодогвардейской и № 26 по улице Огневой в Советском районе города Челябинска</t>
  </si>
  <si>
    <t>ИП Бадалян Э.О., ИНН 744730219220 (заключение контракта 20.02.2023)</t>
  </si>
  <si>
    <t>Ремонт тротуара, ограниченного улицей Огневой, вдоль домов № 26, 28 по улице Огневой в Советском районе города Челябинска</t>
  </si>
  <si>
    <t>ИП Млкеян Г.Г., ИНН 745311251378 (заключение контракта 20.02.2023)</t>
  </si>
  <si>
    <t>Ремонт тротуара, ограниченного улицей Семеноводческой, вдоль домов № 2, 4А по улице Семеноводческой в Советском районе города Челябинска</t>
  </si>
  <si>
    <t>Ремонт проезда, ограниченного переулком Акаций, вдоль домов № 1, 5, 3, 7 по переулку Акаций в Советском районе города Челябинска</t>
  </si>
  <si>
    <t>ИП Айрапетян Г.С., ИНН 745006770641 (заключение контракта 27.02.2023)</t>
  </si>
  <si>
    <t>Ремонт проезда, ограниченного улицей Саблина: от дома № 10 по улице Карабанова до дома № 23 по улице Рессорной</t>
  </si>
  <si>
    <t>Ремонт проезда, ограниченного улицей Семеноводческой, вдоль домов № 2, 4, 6, 8 по улице Семеноводческой в Советском районе города Челябинска</t>
  </si>
  <si>
    <t>Ремонт проезда, ограниченного улицей Огневой, вдоль домов № 26А, 28 по улице Огневой в Советском районе города Челябинска</t>
  </si>
  <si>
    <t>Ремонт проезда, ограниченного трактом Троицким, вдоль оптово-розничного центра «Челси» и складов № 21/7, 19, 21Б по тракту Троицкому</t>
  </si>
  <si>
    <t>Ремонт проезда, ограниченного улицей Деповской, до улицы Локомотивной вдоль домов № 12, 12а по улице Деповской</t>
  </si>
  <si>
    <t>ИП Гапантсян Г.С., ИНН 741114425814 (заключение контракта 27.02.2023)</t>
  </si>
  <si>
    <t>Ремонт проезда по ул. Пестеля, от ул. Полетаевской до пересечения с переулком Виноградным, и ремонт проезда по переулку Виноградному, от ул. Пестеля до дома №2 по переулку Виноградному, в Советском районе города Челябинска</t>
  </si>
  <si>
    <t>Ремонт пешеходной зоны, ограниченной улицами Калининградской, Толбухина, Обской, вдоль дома № 23А по улице Калининградской</t>
  </si>
  <si>
    <t>ИП Бадалян Э.О., ИНН 744730219220 (заключение контракта 21.02.2023)</t>
  </si>
  <si>
    <t>Ремонт проезда, ограниченного улицей Корабельной вдоль домов 6, 6а, 8а и до улицы Неймана</t>
  </si>
  <si>
    <t>ИП Карапетян Э.В. (заключение контракта 06.03.2023)</t>
  </si>
  <si>
    <t>ООО "Мстрой" (заключение контракта 06.03.2023)</t>
  </si>
  <si>
    <t>на исправлении</t>
  </si>
  <si>
    <t>ООО "Дорожник", ИНН (заключение контракта 27.02.2023)</t>
  </si>
  <si>
    <t>ООО "Челавтодор", ИНН (заключение контракта 27.02.2023)</t>
  </si>
  <si>
    <t>ООО "Пластстрой", ИНН (заключение контракта 27.02.2023)</t>
  </si>
  <si>
    <t>ООО "Трансмонолит", ИНН (заключение контракта 27.02.2023)</t>
  </si>
  <si>
    <t>№ 45 от 06.03.2023, ИП Карапетян Э.В.</t>
  </si>
  <si>
    <t>№ 42 от 06.03.2023, ООО "Мстрой"</t>
  </si>
  <si>
    <t>№ 37 от 27.02.2023, ООО "Дорожник"</t>
  </si>
  <si>
    <t>№ 38 от 27.02.2023, ИП Млкеян Г.Г., ИНН 745311251378</t>
  </si>
  <si>
    <t>№ 31 от 01.03.2023, ООО "Челавтодор"</t>
  </si>
  <si>
    <t>№ 27 от 27.02.2023, ИП Млкеян Г.Г., ИНН 745311251378</t>
  </si>
  <si>
    <t>№ 16 от 21.02.2023, ИП Бадалян Э.О., ИНН 744730219220</t>
  </si>
  <si>
    <t>№ 14 от 21.02.2023, ИП Млкеян Г.Г., ИНН 745311251378</t>
  </si>
  <si>
    <t>№ 19 от 21.02.2023, ИП Млкеян Г.Г., ИНН 745311251378</t>
  </si>
  <si>
    <t>№ 28 от 27.02.2023, ИП Айрапетян Г.С., ИНН 745006770641</t>
  </si>
  <si>
    <t>№ 26 от 27.02.2023, ИП Млкеян Г.Г., ИНН 745311251378</t>
  </si>
  <si>
    <t>№ 17 от 21.02.2023, ИП Млкеян Г.Г., ИНН 745311251378</t>
  </si>
  <si>
    <t>№ 15 от 21.02.2023, ИП Млкеян Г.Г., ИНН 745311251378</t>
  </si>
  <si>
    <t>№ 36 от 27.02.2023, ООО "Пластстрой"</t>
  </si>
  <si>
    <t>№ 25 от 27.02.2023, ИП Гапантсян Г.С., ИНН 741114425814</t>
  </si>
  <si>
    <t>№ 35 от 28.02.2023, ООО "Трансмонолит", ИНН</t>
  </si>
  <si>
    <t>№ 22 от 21.02.2023, ИП Бадалян Э.О., ИНН 744730219220</t>
  </si>
  <si>
    <t>№ 18 от 21.02.2023, ИП Млкеян Г.Г., ИНН 745311251378</t>
  </si>
  <si>
    <t>№ 45 от 07.03.2023, ООО "Мстрой", ИНН 7452140782</t>
  </si>
  <si>
    <t>№ 42 от 07.03.2023, ИП Карапетян Э.В., ИНН 744818045250</t>
  </si>
  <si>
    <t>№ 37 от 27.02.2023, ООО "Дорожник", ИНН 7460034717</t>
  </si>
  <si>
    <t>№ 28 от 27.02.2023, ИП Гапантсян Г.С., ИНН 741114425814</t>
  </si>
  <si>
    <t>№ 36 от 27.02.2023, ООО "Пластстрой", ИНН 7424007683</t>
  </si>
  <si>
    <t>№ 35 от 28.02.2023, ООО "Трансмонолит", ИНН 7453334607</t>
  </si>
  <si>
    <t>Подрядчик</t>
  </si>
  <si>
    <t>ИП Карапетян Э.В.</t>
  </si>
  <si>
    <t>ООО "Дорожник"</t>
  </si>
  <si>
    <t>ИП Млкеян Г.Г.</t>
  </si>
  <si>
    <t>ИП Бадалян Э.О.</t>
  </si>
  <si>
    <t>ИП Гапантсян Г.С.</t>
  </si>
  <si>
    <t>ООО "Пластстрой"</t>
  </si>
  <si>
    <t>ООО "Челавтодор"</t>
  </si>
  <si>
    <t>Неизвестно</t>
  </si>
  <si>
    <t>Названия строк</t>
  </si>
  <si>
    <t>Общий итог</t>
  </si>
  <si>
    <t>№ п/п</t>
  </si>
  <si>
    <t>Стоимость ТК</t>
  </si>
  <si>
    <t>Тк с учетом кореляции</t>
  </si>
  <si>
    <t>Территория</t>
  </si>
  <si>
    <t>Центр</t>
  </si>
  <si>
    <t>НСГ</t>
  </si>
  <si>
    <t>Смолино</t>
  </si>
  <si>
    <t>Федоровка</t>
  </si>
  <si>
    <t>Шершни</t>
  </si>
  <si>
    <t>АМЗ</t>
  </si>
  <si>
    <t>Локомотивный</t>
  </si>
  <si>
    <t>Договор</t>
  </si>
  <si>
    <t>Договор 1</t>
  </si>
  <si>
    <t>Договор 2</t>
  </si>
  <si>
    <r>
      <t xml:space="preserve">№ 38 от 27.02.2023, ИП Млкеян Г.Г., ИНН 745311251378, </t>
    </r>
    <r>
      <rPr>
        <b/>
        <sz val="10"/>
        <color rgb="FF000000"/>
        <rFont val="Times New Roman"/>
        <family val="1"/>
        <charset val="204"/>
      </rPr>
      <t>89193340110</t>
    </r>
  </si>
  <si>
    <r>
      <t xml:space="preserve">№ 42 от 07.03.2023, ИП Карапетян Э.В., ИНН 744818045250, </t>
    </r>
    <r>
      <rPr>
        <b/>
        <sz val="10"/>
        <color rgb="FF000000"/>
        <rFont val="Times New Roman"/>
        <family val="1"/>
        <charset val="204"/>
      </rPr>
      <t>89090888009</t>
    </r>
  </si>
  <si>
    <t>ООО "Трансмонолит", Симонян Тигран Лазрович</t>
  </si>
  <si>
    <r>
      <t xml:space="preserve">№ 35 от 28.02.2023, ООО "Трансмонолит", ИНН 7453334607, </t>
    </r>
    <r>
      <rPr>
        <b/>
        <sz val="10"/>
        <color rgb="FF000000"/>
        <rFont val="Times New Roman"/>
        <family val="1"/>
        <charset val="204"/>
      </rPr>
      <t>89220119944</t>
    </r>
  </si>
  <si>
    <t>ООО "МСТРОЙ", Беглар Грайрович</t>
  </si>
  <si>
    <r>
      <t xml:space="preserve">№ 45 от 07.03.2023, ООО "Мстрой", ИНН 7452140782, </t>
    </r>
    <r>
      <rPr>
        <b/>
        <sz val="10"/>
        <color rgb="FF000000"/>
        <rFont val="Times New Roman"/>
        <family val="1"/>
        <charset val="204"/>
      </rPr>
      <t>89123008008</t>
    </r>
  </si>
  <si>
    <t>№</t>
  </si>
  <si>
    <t>28.03.2023 направлена в УМЗ</t>
  </si>
  <si>
    <t>График выполнения</t>
  </si>
  <si>
    <t>25.04.2023-30.05.2023</t>
  </si>
  <si>
    <t>15.04.2023-15.05.2023</t>
  </si>
  <si>
    <t>15.04.2023-30.06.2023</t>
  </si>
  <si>
    <t>01.05.2023-26.06.2023</t>
  </si>
  <si>
    <t xml:space="preserve">Сумма инициативного проекта </t>
  </si>
  <si>
    <t>Экономия</t>
  </si>
  <si>
    <t>экономия областной бюджет</t>
  </si>
  <si>
    <t>экономия городской бюджет</t>
  </si>
  <si>
    <t>Размещено В ЕИС 03.04.2023</t>
  </si>
  <si>
    <t>№ 28 от 27.02.2023,№ 28 от 27.02.2023,ИП Айрапетян Гайк Самвели,</t>
  </si>
  <si>
    <t>НМЦК</t>
  </si>
  <si>
    <t>Договор 3</t>
  </si>
  <si>
    <t>Договор 4</t>
  </si>
  <si>
    <t>Итог</t>
  </si>
  <si>
    <t>НОВЫЙ ТК ОТ НМЦК</t>
  </si>
  <si>
    <t>Сумма по полю НМЦК</t>
  </si>
  <si>
    <t>Значения</t>
  </si>
  <si>
    <t>П1</t>
  </si>
  <si>
    <t>П2</t>
  </si>
  <si>
    <t>Сумма по полю НОВЫЙ ТК ОТ НМЦК</t>
  </si>
  <si>
    <t>График проведения ремонтных работ в рамках реализации инициативных проектов 2023 года на территории Советского района</t>
  </si>
  <si>
    <r>
      <t xml:space="preserve">№ 45 от 07.03.2023, ООО "Мстрой", ИНН 7452140782, Мхнтарян Беглар Грайрович, </t>
    </r>
    <r>
      <rPr>
        <b/>
        <sz val="11"/>
        <color rgb="FF000000"/>
        <rFont val="Calibri"/>
        <family val="2"/>
        <charset val="204"/>
        <scheme val="minor"/>
      </rPr>
      <t>89123008008</t>
    </r>
  </si>
  <si>
    <r>
      <t xml:space="preserve">№ 42 от 07.03.2023, ИП Карапетян Эдмонд Варгесович., ИНН 744818045250, </t>
    </r>
    <r>
      <rPr>
        <b/>
        <sz val="11"/>
        <color rgb="FF000000"/>
        <rFont val="Calibri"/>
        <family val="2"/>
        <charset val="204"/>
        <scheme val="minor"/>
      </rPr>
      <t>89090888009</t>
    </r>
  </si>
  <si>
    <r>
      <t xml:space="preserve">№ 37 от 27.02.2023, ООО "Дорожник", ИНН 7460034717, Охикян Армен Аразатович, </t>
    </r>
    <r>
      <rPr>
        <b/>
        <sz val="11"/>
        <color rgb="FF000000"/>
        <rFont val="Calibri"/>
        <family val="2"/>
        <charset val="204"/>
        <scheme val="minor"/>
      </rPr>
      <t>89068647023</t>
    </r>
  </si>
  <si>
    <r>
      <t xml:space="preserve">№ 38 от 27.02.2023, ИП Млкеян Гарик Гарникович., ИНН 745311251378, </t>
    </r>
    <r>
      <rPr>
        <b/>
        <sz val="11"/>
        <color rgb="FF000000"/>
        <rFont val="Calibri"/>
        <family val="2"/>
        <charset val="204"/>
        <scheme val="minor"/>
      </rPr>
      <t>89193340110</t>
    </r>
  </si>
  <si>
    <r>
      <t xml:space="preserve">№ 31 от 01.03.2023, ООО "Челавтодор", Гидевая Ирина Рамилевна, </t>
    </r>
    <r>
      <rPr>
        <b/>
        <sz val="11"/>
        <color rgb="FF000000"/>
        <rFont val="Calibri"/>
        <family val="2"/>
        <charset val="204"/>
        <scheme val="minor"/>
      </rPr>
      <t>89514793936,</t>
    </r>
    <r>
      <rPr>
        <sz val="11"/>
        <color rgb="FF000000"/>
        <rFont val="Calibri"/>
        <family val="2"/>
        <charset val="204"/>
        <scheme val="minor"/>
      </rPr>
      <t xml:space="preserve"> </t>
    </r>
    <r>
      <rPr>
        <b/>
        <sz val="11"/>
        <color rgb="FF000000"/>
        <rFont val="Calibri"/>
        <family val="2"/>
        <charset val="204"/>
        <scheme val="minor"/>
      </rPr>
      <t>89049347878</t>
    </r>
  </si>
  <si>
    <r>
      <t xml:space="preserve">№ 27 от 27.02.2023, ИП Млкеян Гарик Гарникович., ИНН 745311251378, </t>
    </r>
    <r>
      <rPr>
        <b/>
        <sz val="11"/>
        <color rgb="FF000000"/>
        <rFont val="Calibri"/>
        <family val="2"/>
        <charset val="204"/>
        <scheme val="minor"/>
      </rPr>
      <t>89193340110</t>
    </r>
  </si>
  <si>
    <r>
      <t xml:space="preserve">№ 16 от 21.02.2023, ИП Бадалян Эрик Оганнесович, ИНН 744730219220, </t>
    </r>
    <r>
      <rPr>
        <b/>
        <sz val="11"/>
        <color rgb="FF000000"/>
        <rFont val="Calibri"/>
        <family val="2"/>
        <charset val="204"/>
        <scheme val="minor"/>
      </rPr>
      <t>89821143991</t>
    </r>
  </si>
  <si>
    <r>
      <t xml:space="preserve">№ 14 от 21.02.2023, ИП Млкеян Гарик Гарникович., ИНН 745311251378, </t>
    </r>
    <r>
      <rPr>
        <b/>
        <sz val="11"/>
        <color rgb="FF000000"/>
        <rFont val="Calibri"/>
        <family val="2"/>
        <charset val="204"/>
        <scheme val="minor"/>
      </rPr>
      <t>89193340110</t>
    </r>
  </si>
  <si>
    <r>
      <t xml:space="preserve">№ 19 от 21.02.2023, ИП Млкеян Гарик Гарникович., ИНН 745311251378, </t>
    </r>
    <r>
      <rPr>
        <b/>
        <sz val="11"/>
        <color rgb="FF000000"/>
        <rFont val="Calibri"/>
        <family val="2"/>
        <charset val="204"/>
        <scheme val="minor"/>
      </rPr>
      <t>89193340110</t>
    </r>
  </si>
  <si>
    <r>
      <t xml:space="preserve">№ 28 от 27.02.2023,ИП Айрапетян Гайк Самвели, </t>
    </r>
    <r>
      <rPr>
        <b/>
        <sz val="11"/>
        <color rgb="FF000000"/>
        <rFont val="Calibri"/>
        <family val="2"/>
        <charset val="204"/>
        <scheme val="minor"/>
      </rPr>
      <t>89823442666, 89226334592</t>
    </r>
    <r>
      <rPr>
        <sz val="11"/>
        <color rgb="FF000000"/>
        <rFont val="Calibri"/>
        <family val="2"/>
        <charset val="204"/>
        <scheme val="minor"/>
      </rPr>
      <t xml:space="preserve"> </t>
    </r>
  </si>
  <si>
    <r>
      <t xml:space="preserve">№ 26 от 27.02.2023, ИП Млкеян Гарик Гарникович., ИНН 745311251378, </t>
    </r>
    <r>
      <rPr>
        <b/>
        <sz val="11"/>
        <color rgb="FF000000"/>
        <rFont val="Calibri"/>
        <family val="2"/>
        <charset val="204"/>
        <scheme val="minor"/>
      </rPr>
      <t>89193340110</t>
    </r>
  </si>
  <si>
    <r>
      <t xml:space="preserve">№ 17 от 21.02.2023, ИП Млкеян Гарик Гарникович., ИНН 745311251378, </t>
    </r>
    <r>
      <rPr>
        <b/>
        <sz val="11"/>
        <color rgb="FF000000"/>
        <rFont val="Calibri"/>
        <family val="2"/>
        <charset val="204"/>
        <scheme val="minor"/>
      </rPr>
      <t>89193340110</t>
    </r>
  </si>
  <si>
    <r>
      <t xml:space="preserve">№ 15 от 21.02.2023, ИП Млкеян Гарик Гарникович., ИНН 745311251378, </t>
    </r>
    <r>
      <rPr>
        <b/>
        <sz val="11"/>
        <color rgb="FF000000"/>
        <rFont val="Calibri"/>
        <family val="2"/>
        <charset val="204"/>
        <scheme val="minor"/>
      </rPr>
      <t>89193340110</t>
    </r>
  </si>
  <si>
    <r>
      <t xml:space="preserve">№ 36 от 27.02.2023, ООО "Пластстрой", ИНН 7424007683, Хамоян Васген Сережаевич, </t>
    </r>
    <r>
      <rPr>
        <b/>
        <sz val="11"/>
        <color rgb="FF000000"/>
        <rFont val="Calibri"/>
        <family val="2"/>
        <charset val="204"/>
        <scheme val="minor"/>
      </rPr>
      <t>89525019692,</t>
    </r>
    <r>
      <rPr>
        <sz val="11"/>
        <color rgb="FF000000"/>
        <rFont val="Calibri"/>
        <family val="2"/>
        <charset val="204"/>
        <scheme val="minor"/>
      </rPr>
      <t xml:space="preserve"> </t>
    </r>
    <r>
      <rPr>
        <b/>
        <sz val="11"/>
        <color rgb="FF000000"/>
        <rFont val="Calibri"/>
        <family val="2"/>
        <charset val="204"/>
        <scheme val="minor"/>
      </rPr>
      <t>89517745777</t>
    </r>
  </si>
  <si>
    <r>
      <t xml:space="preserve">№ 25 от 27.02.2023, ИП Гапантсян Геворг Самвелович, ИНН 741114425814, </t>
    </r>
    <r>
      <rPr>
        <b/>
        <sz val="11"/>
        <color rgb="FF000000"/>
        <rFont val="Calibri"/>
        <family val="2"/>
        <charset val="204"/>
        <scheme val="minor"/>
      </rPr>
      <t>89127989668</t>
    </r>
    <r>
      <rPr>
        <sz val="11"/>
        <color rgb="FF000000"/>
        <rFont val="Calibri"/>
        <family val="2"/>
        <charset val="204"/>
        <scheme val="minor"/>
      </rPr>
      <t xml:space="preserve"> </t>
    </r>
  </si>
  <si>
    <r>
      <t xml:space="preserve">№ 35 от 28.02.2023, ООО "Трансмонолит", ИНН 7453334607, Симонян Тигран Лазрович, </t>
    </r>
    <r>
      <rPr>
        <b/>
        <sz val="11"/>
        <color rgb="FF000000"/>
        <rFont val="Calibri"/>
        <family val="2"/>
        <charset val="204"/>
        <scheme val="minor"/>
      </rPr>
      <t>89220119944</t>
    </r>
  </si>
  <si>
    <r>
      <t xml:space="preserve">№ 22 от 21.02.2023,ИП Бадалян Эрик Оганнесович, ИНН 744730219220, </t>
    </r>
    <r>
      <rPr>
        <b/>
        <sz val="11"/>
        <color rgb="FF000000"/>
        <rFont val="Calibri"/>
        <family val="2"/>
        <charset val="204"/>
        <scheme val="minor"/>
      </rPr>
      <t>89821143991</t>
    </r>
  </si>
  <si>
    <r>
      <t xml:space="preserve">№ 18 от 21.02.2023, ИП Млкеян Гарик Гарникович., ИНН 745311251378, </t>
    </r>
    <r>
      <rPr>
        <b/>
        <sz val="11"/>
        <color rgb="FF000000"/>
        <rFont val="Calibri"/>
        <family val="2"/>
        <charset val="204"/>
        <scheme val="minor"/>
      </rPr>
      <t>89193340110</t>
    </r>
  </si>
  <si>
    <t>24.04.2023-30.05.2023</t>
  </si>
  <si>
    <t>Примечание:
по независящим от сторон контракта обстоятельствам, влекущим невозможность его исполнения (в том числе при необходимости внесения изменений в проектную документацию), либо по вине подрядчика сроки могут быть изменены</t>
  </si>
</sst>
</file>

<file path=xl/styles.xml><?xml version="1.0" encoding="utf-8"?>
<styleSheet xmlns="http://schemas.openxmlformats.org/spreadsheetml/2006/main">
  <numFmts count="2">
    <numFmt numFmtId="8" formatCode="#,##0.00\ &quot;₽&quot;;[Red]\-#,##0.00\ &quot;₽&quot;"/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BE8E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8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8" fontId="1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pivotButton="1"/>
    <xf numFmtId="43" fontId="0" fillId="0" borderId="0" xfId="0" applyNumberFormat="1" applyAlignment="1">
      <alignment horizontal="center" vertical="center"/>
    </xf>
    <xf numFmtId="43" fontId="1" fillId="0" borderId="0" xfId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Fill="1" applyBorder="1" applyAlignment="1">
      <alignment horizontal="center" vertical="center"/>
    </xf>
    <xf numFmtId="43" fontId="1" fillId="0" borderId="0" xfId="1" applyFont="1" applyFill="1" applyBorder="1" applyAlignment="1">
      <alignment horizontal="center" wrapText="1"/>
    </xf>
    <xf numFmtId="43" fontId="1" fillId="0" borderId="0" xfId="1" applyFont="1" applyFill="1" applyBorder="1" applyAlignment="1">
      <alignment horizontal="left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indent="2"/>
    </xf>
    <xf numFmtId="0" fontId="0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3" fontId="9" fillId="0" borderId="0" xfId="0" applyNumberFormat="1" applyFont="1" applyFill="1"/>
    <xf numFmtId="0" fontId="3" fillId="0" borderId="3" xfId="0" applyFont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/>
    </xf>
    <xf numFmtId="43" fontId="1" fillId="0" borderId="0" xfId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3" fontId="0" fillId="0" borderId="0" xfId="0" applyNumberFormat="1"/>
    <xf numFmtId="43" fontId="10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43" fontId="10" fillId="0" borderId="0" xfId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horizontal="justify" vertical="center" wrapText="1"/>
    </xf>
    <xf numFmtId="43" fontId="3" fillId="0" borderId="2" xfId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justify" wrapText="1"/>
    </xf>
  </cellXfs>
  <cellStyles count="2">
    <cellStyle name="Обычный" xfId="0" builtinId="0"/>
    <cellStyle name="Финансовый" xfId="1" builtinId="3"/>
  </cellStyles>
  <dxfs count="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5" formatCode="_-* #,##0.00\ _₽_-;\-* #,##0.00\ _₽_-;_-* &quot;-&quot;??\ _₽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5" formatCode="_-* #,##0.00\ _₽_-;\-* #,##0.00\ _₽_-;_-* &quot;-&quot;??\ _₽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35" formatCode="_-* #,##0.00\ _₽_-;\-* #,##0.0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5" formatCode="_-* #,##0.00\ _₽_-;\-* #,##0.00\ _₽_-;_-* &quot;-&quot;??\ _₽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5" formatCode="_-* #,##0.00\ _₽_-;\-* #,##0.00\ _₽_-;_-* &quot;-&quot;??\ _₽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5" formatCode="_-* #,##0.00\ _₽_-;\-* #,##0.00\ _₽_-;_-* &quot;-&quot;??\ _₽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fill>
        <patternFill patternType="none">
          <fgColor indexed="64"/>
          <bgColor auto="1"/>
        </patternFill>
      </fill>
      <alignment textRotation="0" indent="0" relativeIndent="0" justifyLastLine="0" shrinkToFit="0" mergeCell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alignment wrapText="1" readingOrder="0"/>
    </dxf>
    <dxf>
      <numFmt numFmtId="35" formatCode="_-* #,##0.00\ _₽_-;\-* #,##0.00\ _₽_-;_-* &quot;-&quot;??\ _₽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font>
        <b/>
      </font>
    </dxf>
    <dxf>
      <font>
        <sz val="16"/>
      </font>
    </dxf>
    <dxf>
      <font>
        <b val="0"/>
      </font>
    </dxf>
    <dxf>
      <font>
        <b/>
      </font>
    </dxf>
    <dxf>
      <font>
        <sz val="12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b/>
      </font>
    </dxf>
    <dxf>
      <alignment horizontal="center" readingOrder="0"/>
    </dxf>
    <dxf>
      <alignment vertical="center" readingOrder="0"/>
    </dxf>
    <dxf>
      <alignment vertical="center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5021.539406134259" createdVersion="3" refreshedVersion="3" minRefreshableVersion="3" recordCount="19">
  <cacheSource type="worksheet">
    <worksheetSource name="Таблица1"/>
  </cacheSource>
  <cacheFields count="14">
    <cacheField name="№ " numFmtId="0">
      <sharedItems containsSemiMixedTypes="0" containsString="0" containsNumber="1" containsInteger="1" minValue="4" maxValue="22"/>
    </cacheField>
    <cacheField name="Наименование иницивтивного проекта" numFmtId="0">
      <sharedItems count="19" longText="1">
        <s v="Ремонт внутриквартальных проездов, пешеходных дорожек на территории Советского района города Челябинска (центральная часть)"/>
        <s v="Ремонт проездов с устройством велодорожек на территории Советского района города Челябинска"/>
        <s v="Ремонт внутриквартальных проездов, пешеходных дорожек на территории поселка Новосинеглазово Советского района города Челябинска"/>
        <s v="Ремонт внутриквартальных проездов, пешеходных дорожек на территории Советского района города Челябинска"/>
        <s v="Благоустройство улично-дорожной сети поселка Новосинеглазово Советского района города Челябинска"/>
        <s v="Ремонт пешеходных дорожек вдоль дома № 10 по переулку Дачному и дома № 12 по переулку Дачному, вдоль детской площадки и внутридворового проезда от переулка Дачного до дома № 12А по переулку Дачному, вдоль домов № 10, 12 по переулку Дачному в Советском районе города Челябинска"/>
        <s v="Ремонт проезда, ограниченного улицей Первомайской, от переулка Дачного до пересечения с улицей Октябрьской в Советском районе города Челябинска."/>
        <s v="Ремонт проезда, ограниченного улицей Семеноводческой, вдоль домов № 1Д по улице Молодогвардейской и № 26 по улице Огневой в Советском районе города Челябинска"/>
        <s v="Ремонт тротуара, ограниченного улицей Огневой, вдоль домов № 26, 28 по улице Огневой в Советском районе города Челябинска"/>
        <s v="Ремонт тротуара, ограниченного улицей Семеноводческой, вдоль домов № 2, 4А по улице Семеноводческой в Советском районе города Челябинска"/>
        <s v="Ремонт проезда, ограниченного переулком Акаций, вдоль домов № 1, 5, 3, 7 по переулку Акаций в Советском районе города Челябинска"/>
        <s v="Ремонт проезда, ограниченного улицей Саблина: от дома № 10 по улице Карабанова до дома № 23 по улице Рессорной"/>
        <s v="Ремонт проезда, ограниченного улицей Семеноводческой, вдоль домов № 2, 4, 6, 8 по улице Семеноводческой в Советском районе города Челябинска"/>
        <s v="Ремонт проезда, ограниченного улицей Огневой, вдоль домов № 26А, 28 по улице Огневой в Советском районе города Челябинска"/>
        <s v="Ремонт проезда, ограниченного трактом Троицким, вдоль оптово-розничного центра «Челси» и складов № 21/7, 19, 21Б по тракту Троицкому"/>
        <s v="Ремонт проезда, ограниченного улицей Деповской, до улицы Локомотивной вдоль домов № 12, 12а по улице Деповской"/>
        <s v="Ремонт проезда по ул. Пестеля, от ул. Полетаевской до пересечения с переулком Виноградным, и ремонт проезда по переулку Виноградному, от ул. Пестеля до дома №2 по переулку Виноградному, в Советском районе города Челябинска"/>
        <s v="Ремонт пешеходной зоны, ограниченной улицами Калининградской, Толбухина, Обской, вдоль дома № 23А по улице Калининградской"/>
        <s v="Ремонт проезда, ограниченного улицей Корабельной вдоль домов 6, 6а, 8а и до улицы Неймана"/>
      </sharedItems>
    </cacheField>
    <cacheField name="Территория" numFmtId="0">
      <sharedItems count="7">
        <s v="Центр"/>
        <s v="НСГ"/>
        <s v="Смолино"/>
        <s v="Федоровка"/>
        <s v="Локомотивный"/>
        <s v="АМЗ"/>
        <s v="Шершни"/>
      </sharedItems>
    </cacheField>
    <cacheField name="Договор" numFmtId="0">
      <sharedItems containsBlank="1" count="5">
        <s v="Договор 1"/>
        <s v="Договор 3"/>
        <s v="Договор 2"/>
        <s v="Договор 4"/>
        <m u="1"/>
      </sharedItems>
    </cacheField>
    <cacheField name="№ п/п" numFmtId="0">
      <sharedItems containsSemiMixedTypes="0" containsString="0" containsNumber="1" containsInteger="1" minValue="1" maxValue="10" count="10">
        <n v="6"/>
        <n v="3"/>
        <n v="5"/>
        <n v="4"/>
        <n v="10"/>
        <n v="9"/>
        <n v="1"/>
        <n v="2"/>
        <n v="7"/>
        <n v="8"/>
      </sharedItems>
    </cacheField>
    <cacheField name="Подрядчик" numFmtId="0">
      <sharedItems containsBlank="1" count="13">
        <s v="ООО &quot;МСТРОЙ&quot;, Беглар Грайрович"/>
        <s v="ИП Карапетян Э.В."/>
        <s v="ООО &quot;Дорожник&quot;"/>
        <s v="ИП Млкеян Г.Г."/>
        <s v="Неизвестно"/>
        <s v="ООО &quot;Челавтодор&quot;"/>
        <s v="ИП Бадалян Э.О."/>
        <s v="ИП Гапантсян Г.С."/>
        <s v="ООО &quot;Пластстрой&quot;"/>
        <s v="ООО &quot;Трансмонолит&quot;, Симонян Тигран Лазрович"/>
        <m u="1"/>
        <s v="ООО &quot;Трансмонолит&quot;" u="1"/>
        <s v="ООО &quot;МСТРОЙ&quot;" u="1"/>
      </sharedItems>
    </cacheField>
    <cacheField name="№ (заключенного муниципального контракта), дата, подрядчик, наименование, ИНН" numFmtId="0">
      <sharedItems/>
    </cacheField>
    <cacheField name="НМЦК" numFmtId="43">
      <sharedItems containsSemiMixedTypes="0" containsString="0" containsNumber="1" minValue="254474.56" maxValue="12243999.109999999"/>
    </cacheField>
    <cacheField name="Сумма инициативного проекта после торгов (по договору подряда)" numFmtId="43">
      <sharedItems containsSemiMixedTypes="0" containsString="0" containsNumber="1" minValue="169225.68" maxValue="9244219.1099999994"/>
    </cacheField>
    <cacheField name="Стоимость ТК" numFmtId="43">
      <sharedItems containsSemiMixedTypes="0" containsString="0" containsNumber="1" minValue="3621.43" maxValue="197826.29"/>
    </cacheField>
    <cacheField name="Тк с учетом кореляции" numFmtId="43">
      <sharedItems containsSemiMixedTypes="0" containsString="0" containsNumber="1" minValue="3148.95" maxValue="172016.43"/>
    </cacheField>
    <cacheField name="НОВЫЙ ТК ОТ НМЦК" numFmtId="43">
      <sharedItems containsSemiMixedTypes="0" containsString="0" containsNumber="1" minValue="2605.9699999999998" maxValue="125385.86"/>
    </cacheField>
    <cacheField name="П1" numFmtId="43">
      <sharedItems containsSemiMixedTypes="0" containsString="0" containsNumber="1" minValue="2684.15" maxValue="129147.44"/>
    </cacheField>
    <cacheField name="П2" numFmtId="43">
      <sharedItems containsSemiMixedTypes="0" containsString="0" containsNumber="1" minValue="2736.27" maxValue="131655.1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n v="4"/>
    <x v="0"/>
    <x v="0"/>
    <x v="0"/>
    <x v="0"/>
    <x v="0"/>
    <s v="№ 45 от 07.03.2023, ООО &quot;Мстрой&quot;, ИНН 7452140782, 89123008008"/>
    <n v="12243999.109999999"/>
    <n v="9244219.1099999994"/>
    <n v="197826.29"/>
    <n v="172016.43"/>
    <n v="125385.86"/>
    <n v="129147.44"/>
    <n v="131655.15"/>
  </r>
  <r>
    <n v="5"/>
    <x v="1"/>
    <x v="0"/>
    <x v="0"/>
    <x v="1"/>
    <x v="1"/>
    <s v="№ 42 от 07.03.2023, ИП Карапетян Э.В., ИНН 744818045250, 89090888009"/>
    <n v="2711096.72"/>
    <n v="2141766.52"/>
    <n v="45833.8"/>
    <n v="39853.99"/>
    <n v="27763.25"/>
    <n v="28596.15"/>
    <n v="29151.41"/>
  </r>
  <r>
    <n v="6"/>
    <x v="2"/>
    <x v="1"/>
    <x v="1"/>
    <x v="2"/>
    <x v="2"/>
    <s v="№ 37 от 27.02.2023, ООО &quot;Дорожник&quot;, ИНН 7460034717"/>
    <n v="10948898.869999999"/>
    <n v="9142330.3699999992"/>
    <n v="195645.87"/>
    <n v="170120.48"/>
    <n v="112123.26"/>
    <n v="115486.96"/>
    <n v="117729.42"/>
  </r>
  <r>
    <n v="7"/>
    <x v="3"/>
    <x v="0"/>
    <x v="0"/>
    <x v="3"/>
    <x v="3"/>
    <s v="№ 38 от 27.02.2023, ИП Млкеян Г.Г., ИНН 745311251378, 89193340110"/>
    <n v="5762815.5599999996"/>
    <n v="4206855.24"/>
    <n v="90026.7"/>
    <n v="78281.16"/>
    <n v="59014.67"/>
    <n v="60785.11"/>
    <n v="61965.4"/>
  </r>
  <r>
    <n v="8"/>
    <x v="4"/>
    <x v="1"/>
    <x v="1"/>
    <x v="4"/>
    <x v="4"/>
    <s v="на исправлении"/>
    <n v="5246500.25"/>
    <n v="5246500.25"/>
    <n v="112275.11"/>
    <n v="97626.880000000005"/>
    <n v="53727.29"/>
    <n v="55339.11"/>
    <n v="56413.65"/>
  </r>
  <r>
    <n v="9"/>
    <x v="5"/>
    <x v="2"/>
    <x v="2"/>
    <x v="5"/>
    <x v="5"/>
    <s v="№ 31 от 01.03.2023, ООО &quot;Челавтодор&quot;"/>
    <n v="1289737.21"/>
    <n v="870572.36"/>
    <n v="18630.25"/>
    <n v="16199.61"/>
    <n v="13207.68"/>
    <n v="13603.91"/>
    <n v="13868.06"/>
  </r>
  <r>
    <n v="10"/>
    <x v="6"/>
    <x v="2"/>
    <x v="2"/>
    <x v="3"/>
    <x v="3"/>
    <s v="№ 27 от 27.02.2023, ИП Млкеян Г.Г., ИНН 745311251378"/>
    <n v="2737468.15"/>
    <n v="2212198.9500000002"/>
    <n v="47341.06"/>
    <n v="41164.6"/>
    <n v="28033.31"/>
    <n v="28874.31"/>
    <n v="29434.98"/>
  </r>
  <r>
    <n v="11"/>
    <x v="7"/>
    <x v="3"/>
    <x v="3"/>
    <x v="6"/>
    <x v="6"/>
    <s v="№ 16 от 21.02.2023, ИП Бадалян Э.О., ИНН 744730219220"/>
    <n v="628341"/>
    <n v="383287.77"/>
    <n v="8202.36"/>
    <n v="7132.22"/>
    <n v="6434.59"/>
    <n v="6627.63"/>
    <n v="6756.32"/>
  </r>
  <r>
    <n v="12"/>
    <x v="8"/>
    <x v="3"/>
    <x v="3"/>
    <x v="3"/>
    <x v="3"/>
    <s v="№ 14 от 21.02.2023, ИП Млкеян Г.Г., ИНН 745311251378"/>
    <n v="265680.2"/>
    <n v="180662.57"/>
    <n v="3866.18"/>
    <n v="3361.77"/>
    <n v="2720.72"/>
    <n v="2802.34"/>
    <n v="2856.76"/>
  </r>
  <r>
    <n v="13"/>
    <x v="9"/>
    <x v="3"/>
    <x v="3"/>
    <x v="3"/>
    <x v="3"/>
    <s v="№ 19 от 21.02.2023, ИП Млкеян Г.Г., ИНН 745311251378"/>
    <n v="254474.56"/>
    <n v="169225.68"/>
    <n v="3621.43"/>
    <n v="3148.95"/>
    <n v="2605.9699999999998"/>
    <n v="2684.15"/>
    <n v="2736.27"/>
  </r>
  <r>
    <n v="14"/>
    <x v="10"/>
    <x v="2"/>
    <x v="2"/>
    <x v="7"/>
    <x v="7"/>
    <s v="№ 28 от 27.02.2023, ИП Гапантсян Г.С., ИНН 741114425814"/>
    <n v="1034688.7"/>
    <n v="692097.88"/>
    <n v="14810.89"/>
    <n v="12878.56"/>
    <n v="10595.83"/>
    <n v="10913.7"/>
    <n v="11125.62"/>
  </r>
  <r>
    <n v="15"/>
    <x v="11"/>
    <x v="4"/>
    <x v="2"/>
    <x v="3"/>
    <x v="3"/>
    <s v="№ 26 от 27.02.2023, ИП Млкеян Г.Г., ИНН 745311251378"/>
    <n v="1499513.2"/>
    <n v="1120007.42"/>
    <n v="23968.16"/>
    <n v="20841.099999999999"/>
    <n v="15355.91"/>
    <n v="15816.59"/>
    <n v="16123.71"/>
  </r>
  <r>
    <n v="16"/>
    <x v="12"/>
    <x v="3"/>
    <x v="3"/>
    <x v="3"/>
    <x v="3"/>
    <s v="№ 17 от 21.02.2023, ИП Млкеян Г.Г., ИНН 745311251378"/>
    <n v="1630820"/>
    <n v="1111564"/>
    <n v="23787.47"/>
    <n v="20683.98"/>
    <n v="16700.57"/>
    <n v="17201.59"/>
    <n v="17535.599999999999"/>
  </r>
  <r>
    <n v="17"/>
    <x v="13"/>
    <x v="3"/>
    <x v="3"/>
    <x v="3"/>
    <x v="3"/>
    <s v="№ 15 от 21.02.2023, ИП Млкеян Г.Г., ИНН 745311251378"/>
    <n v="389279.8"/>
    <n v="280281.40000000002"/>
    <n v="5998.02"/>
    <n v="5215.4799999999996"/>
    <n v="3986.46"/>
    <n v="4106.05"/>
    <n v="4185.78"/>
  </r>
  <r>
    <n v="18"/>
    <x v="14"/>
    <x v="4"/>
    <x v="2"/>
    <x v="8"/>
    <x v="8"/>
    <s v="№ 36 от 27.02.2023, ООО &quot;Пластстрой&quot;, ИНН 7424007683"/>
    <n v="6929588.2800000003"/>
    <n v="5474374.3799999999"/>
    <n v="117151.61"/>
    <n v="101867.16"/>
    <n v="70963.12"/>
    <n v="73092.009999999995"/>
    <n v="74511.28"/>
  </r>
  <r>
    <n v="19"/>
    <x v="15"/>
    <x v="4"/>
    <x v="2"/>
    <x v="7"/>
    <x v="7"/>
    <s v="№ 25 от 27.02.2023, ИП Гапантсян Г.С., ИНН 741114425814"/>
    <n v="299812.13"/>
    <n v="209755.45"/>
    <n v="4488.7700000000004"/>
    <n v="3903.13"/>
    <n v="3070.26"/>
    <n v="3162.37"/>
    <n v="3223.77"/>
  </r>
  <r>
    <n v="20"/>
    <x v="16"/>
    <x v="0"/>
    <x v="0"/>
    <x v="9"/>
    <x v="9"/>
    <s v="№ 35 от 28.02.2023, ООО &quot;Трансмонолит&quot;, ИНН 7453334607, 89220119944"/>
    <n v="2145030.91"/>
    <n v="1565872.76"/>
    <n v="33509.68"/>
    <n v="29137.759999999998"/>
    <n v="21966.400000000001"/>
    <n v="22625.39"/>
    <n v="23064.720000000001"/>
  </r>
  <r>
    <n v="21"/>
    <x v="17"/>
    <x v="5"/>
    <x v="3"/>
    <x v="6"/>
    <x v="6"/>
    <s v="№ 22 от 21.02.2023, ИП Бадалян Э.О., ИНН 744730219220"/>
    <n v="359176.04"/>
    <n v="269381.74"/>
    <n v="5764.77"/>
    <n v="5012.66"/>
    <n v="3678.18"/>
    <n v="3788.53"/>
    <n v="3862.09"/>
  </r>
  <r>
    <n v="22"/>
    <x v="18"/>
    <x v="6"/>
    <x v="3"/>
    <x v="3"/>
    <x v="3"/>
    <s v="№ 18 от 21.02.2023, ИП Млкеян Г.Г., ИНН 745311251378"/>
    <n v="1998583.5"/>
    <n v="1271024.2"/>
    <n v="27199.919999999998"/>
    <n v="23651.22"/>
    <n v="20466.689999999999"/>
    <n v="21080.69"/>
    <n v="21490.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D35" firstHeaderRow="1" firstDataRow="2" firstDataCol="2"/>
  <pivotFields count="14">
    <pivotField showAll="0" defaultSubtotal="0"/>
    <pivotField axis="axisRow" showAll="0" defaultSubtotal="0">
      <items count="19">
        <item x="4"/>
        <item x="2"/>
        <item x="3"/>
        <item x="0"/>
        <item x="17"/>
        <item x="5"/>
        <item x="16"/>
        <item x="10"/>
        <item x="14"/>
        <item x="15"/>
        <item x="18"/>
        <item x="13"/>
        <item x="6"/>
        <item x="11"/>
        <item x="7"/>
        <item x="12"/>
        <item x="1"/>
        <item x="8"/>
        <item x="9"/>
      </items>
    </pivotField>
    <pivotField axis="axisRow" showAll="0" sumSubtotal="1">
      <items count="8">
        <item x="5"/>
        <item x="4"/>
        <item x="1"/>
        <item x="2"/>
        <item x="3"/>
        <item x="0"/>
        <item x="6"/>
        <item t="sum"/>
      </items>
    </pivotField>
    <pivotField axis="axisRow" showAll="0" sumSubtotal="1">
      <items count="6">
        <item x="0"/>
        <item x="2"/>
        <item m="1" x="4"/>
        <item x="1"/>
        <item x="3"/>
        <item t="sum"/>
      </items>
    </pivotField>
    <pivotField outline="0" showAll="0" defaultSubtotal="0">
      <items count="10">
        <item x="6"/>
        <item x="7"/>
        <item x="1"/>
        <item x="3"/>
        <item x="2"/>
        <item x="0"/>
        <item x="8"/>
        <item x="9"/>
        <item x="5"/>
        <item x="4"/>
      </items>
    </pivotField>
    <pivotField axis="axisRow" outline="0" showAll="0" defaultSubtotal="0">
      <items count="13">
        <item x="6"/>
        <item x="7"/>
        <item x="1"/>
        <item x="3"/>
        <item x="4"/>
        <item x="2"/>
        <item m="1" x="12"/>
        <item x="8"/>
        <item m="1" x="11"/>
        <item x="5"/>
        <item m="1" x="10"/>
        <item x="0"/>
        <item x="9"/>
      </items>
    </pivotField>
    <pivotField showAll="0" defaultSubtotal="0"/>
    <pivotField dataField="1" numFmtId="43" showAll="0" defaultSubtotal="0"/>
    <pivotField showAll="0" defaultSubtotal="0"/>
    <pivotField numFmtId="43" showAll="0" defaultSubtotal="0"/>
    <pivotField numFmtId="43" showAll="0" defaultSubtotal="0"/>
    <pivotField dataField="1" numFmtId="43" showAll="0" defaultSubtotal="0"/>
    <pivotField numFmtId="43" showAll="0" defaultSubtotal="0"/>
    <pivotField numFmtId="43" showAll="0" defaultSubtotal="0"/>
  </pivotFields>
  <rowFields count="4">
    <field x="3"/>
    <field x="2"/>
    <field x="5"/>
    <field x="1"/>
  </rowFields>
  <rowItems count="31">
    <i>
      <x/>
    </i>
    <i r="1">
      <x v="5"/>
    </i>
    <i r="2">
      <x v="2"/>
      <x v="16"/>
    </i>
    <i r="2">
      <x v="3"/>
      <x v="2"/>
    </i>
    <i r="2">
      <x v="11"/>
      <x v="3"/>
    </i>
    <i r="2">
      <x v="12"/>
      <x v="6"/>
    </i>
    <i>
      <x v="1"/>
    </i>
    <i r="1">
      <x v="1"/>
    </i>
    <i r="2">
      <x v="1"/>
      <x v="9"/>
    </i>
    <i r="2">
      <x v="3"/>
      <x v="13"/>
    </i>
    <i r="2">
      <x v="7"/>
      <x v="8"/>
    </i>
    <i r="1">
      <x v="3"/>
    </i>
    <i r="2">
      <x v="1"/>
      <x v="7"/>
    </i>
    <i r="2">
      <x v="3"/>
      <x v="12"/>
    </i>
    <i r="2">
      <x v="9"/>
      <x v="5"/>
    </i>
    <i>
      <x v="3"/>
    </i>
    <i r="1">
      <x v="2"/>
    </i>
    <i r="2">
      <x v="4"/>
      <x/>
    </i>
    <i r="2">
      <x v="5"/>
      <x v="1"/>
    </i>
    <i>
      <x v="4"/>
    </i>
    <i r="1">
      <x/>
    </i>
    <i r="2">
      <x/>
      <x v="4"/>
    </i>
    <i r="1">
      <x v="4"/>
    </i>
    <i r="2">
      <x/>
      <x v="14"/>
    </i>
    <i r="2">
      <x v="3"/>
      <x v="11"/>
    </i>
    <i r="3">
      <x v="15"/>
    </i>
    <i r="3">
      <x v="17"/>
    </i>
    <i r="3">
      <x v="18"/>
    </i>
    <i r="1">
      <x v="6"/>
    </i>
    <i r="2">
      <x v="3"/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НМЦК" fld="7" baseField="0" baseItem="0" numFmtId="43"/>
    <dataField name="Сумма по полю НОВЫЙ ТК ОТ НМЦК" fld="11" baseField="0" baseItem="0"/>
  </dataFields>
  <formats count="43">
    <format dxfId="70">
      <pivotArea dataOnly="0" labelOnly="1" fieldPosition="0">
        <references count="1">
          <reference field="1" count="0"/>
        </references>
      </pivotArea>
    </format>
    <format dxfId="69">
      <pivotArea outline="0" collapsedLevelsAreSubtotals="1" fieldPosition="0"/>
    </format>
    <format dxfId="68">
      <pivotArea outline="0" collapsedLevelsAreSubtotals="1" fieldPosition="0"/>
    </format>
    <format dxfId="67">
      <pivotArea dataOnly="0" labelOnly="1" fieldPosition="0">
        <references count="1">
          <reference field="5" count="0"/>
        </references>
      </pivotArea>
    </format>
    <format dxfId="66">
      <pivotArea field="4" type="button" dataOnly="0" labelOnly="1" outline="0"/>
    </format>
    <format dxfId="65">
      <pivotArea field="5" type="button" dataOnly="0" labelOnly="1" outline="0" axis="axisRow" fieldPosition="2"/>
    </format>
    <format dxfId="64">
      <pivotArea field="4" type="button" dataOnly="0" labelOnly="1" outline="0"/>
    </format>
    <format dxfId="63">
      <pivotArea field="5" type="button" dataOnly="0" labelOnly="1" outline="0" axis="axisRow" fieldPosition="2"/>
    </format>
    <format dxfId="62">
      <pivotArea field="4" type="button" dataOnly="0" labelOnly="1" outline="0"/>
    </format>
    <format dxfId="61">
      <pivotArea field="5" type="button" dataOnly="0" labelOnly="1" outline="0" axis="axisRow" fieldPosition="2"/>
    </format>
    <format dxfId="60">
      <pivotArea dataOnly="0" labelOnly="1" fieldPosition="0">
        <references count="1">
          <reference field="5" count="0"/>
        </references>
      </pivotArea>
    </format>
    <format dxfId="59">
      <pivotArea dataOnly="0" labelOnly="1" fieldPosition="0">
        <references count="1">
          <reference field="5" count="0"/>
        </references>
      </pivotArea>
    </format>
    <format dxfId="58">
      <pivotArea dataOnly="0" labelOnly="1" fieldPosition="0">
        <references count="1">
          <reference field="2" count="0"/>
        </references>
      </pivotArea>
    </format>
    <format dxfId="57">
      <pivotArea dataOnly="0" labelOnly="1" fieldPosition="0">
        <references count="1">
          <reference field="2" count="0"/>
        </references>
      </pivotArea>
    </format>
    <format dxfId="56">
      <pivotArea dataOnly="0" labelOnly="1" fieldPosition="0">
        <references count="1">
          <reference field="5" count="0"/>
        </references>
      </pivotArea>
    </format>
    <format dxfId="55">
      <pivotArea dataOnly="0" labelOnly="1" fieldPosition="0">
        <references count="1">
          <reference field="3" count="0"/>
        </references>
      </pivotArea>
    </format>
    <format dxfId="54">
      <pivotArea dataOnly="0" labelOnly="1" fieldPosition="0">
        <references count="1">
          <reference field="3" count="0"/>
        </references>
      </pivotArea>
    </format>
    <format dxfId="53">
      <pivotArea type="origin" dataOnly="0" labelOnly="1" outline="0" fieldPosition="0"/>
    </format>
    <format dxfId="52">
      <pivotArea field="3" type="button" dataOnly="0" labelOnly="1" outline="0" axis="axisRow" fieldPosition="0"/>
    </format>
    <format dxfId="51">
      <pivotArea dataOnly="0" labelOnly="1" fieldPosition="0">
        <references count="1">
          <reference field="3" count="1">
            <x v="0"/>
          </reference>
        </references>
      </pivotArea>
    </format>
    <format dxfId="50">
      <pivotArea dataOnly="0" labelOnly="1" fieldPosition="0">
        <references count="1">
          <reference field="3" count="1">
            <x v="1"/>
          </reference>
        </references>
      </pivotArea>
    </format>
    <format dxfId="49">
      <pivotArea dataOnly="0" labelOnly="1" fieldPosition="0">
        <references count="1">
          <reference field="3" count="1">
            <x v="3"/>
          </reference>
        </references>
      </pivotArea>
    </format>
    <format dxfId="48">
      <pivotArea dataOnly="0" labelOnly="1" fieldPosition="0">
        <references count="1">
          <reference field="3" count="1">
            <x v="4"/>
          </reference>
        </references>
      </pivotArea>
    </format>
    <format dxfId="47">
      <pivotArea dataOnly="0" labelOnly="1" grandRow="1" outline="0" fieldPosition="0"/>
    </format>
    <format dxfId="46">
      <pivotArea dataOnly="0" labelOnly="1" fieldPosition="0">
        <references count="2">
          <reference field="2" count="1">
            <x v="5"/>
          </reference>
          <reference field="3" count="1" selected="0">
            <x v="0"/>
          </reference>
        </references>
      </pivotArea>
    </format>
    <format dxfId="45">
      <pivotArea dataOnly="0" labelOnly="1" fieldPosition="0">
        <references count="2">
          <reference field="2" count="1">
            <x v="1"/>
          </reference>
          <reference field="3" count="1" selected="0">
            <x v="1"/>
          </reference>
        </references>
      </pivotArea>
    </format>
    <format dxfId="44">
      <pivotArea dataOnly="0" labelOnly="1" fieldPosition="0">
        <references count="2">
          <reference field="2" count="1">
            <x v="3"/>
          </reference>
          <reference field="3" count="1" selected="0">
            <x v="1"/>
          </reference>
        </references>
      </pivotArea>
    </format>
    <format dxfId="43">
      <pivotArea dataOnly="0" labelOnly="1" fieldPosition="0">
        <references count="2">
          <reference field="2" count="1">
            <x v="2"/>
          </reference>
          <reference field="3" count="1" selected="0">
            <x v="3"/>
          </reference>
        </references>
      </pivotArea>
    </format>
    <format dxfId="42">
      <pivotArea dataOnly="0" labelOnly="1" fieldPosition="0">
        <references count="2">
          <reference field="2" count="1">
            <x v="0"/>
          </reference>
          <reference field="3" count="1" selected="0">
            <x v="4"/>
          </reference>
        </references>
      </pivotArea>
    </format>
    <format dxfId="41">
      <pivotArea dataOnly="0" labelOnly="1" fieldPosition="0">
        <references count="2">
          <reference field="2" count="1">
            <x v="4"/>
          </reference>
          <reference field="3" count="1" selected="0">
            <x v="4"/>
          </reference>
        </references>
      </pivotArea>
    </format>
    <format dxfId="40">
      <pivotArea dataOnly="0" labelOnly="1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39">
      <pivotArea dataOnly="0" labelOnly="1" fieldPosition="0">
        <references count="3">
          <reference field="2" count="1" selected="0">
            <x v="5"/>
          </reference>
          <reference field="3" count="1" selected="0">
            <x v="0"/>
          </reference>
          <reference field="5" count="0"/>
        </references>
      </pivotArea>
    </format>
    <format dxfId="38">
      <pivotArea field="3" type="button" dataOnly="0" labelOnly="1" outline="0" axis="axisRow" fieldPosition="0"/>
    </format>
    <format dxfId="37">
      <pivotArea field="1" type="button" dataOnly="0" labelOnly="1" outline="0" axis="axisRow" fieldPosition="3"/>
    </format>
    <format dxfId="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">
      <pivotArea field="3" type="button" dataOnly="0" labelOnly="1" outline="0" axis="axisRow" fieldPosition="0"/>
    </format>
    <format dxfId="34">
      <pivotArea field="1" type="button" dataOnly="0" labelOnly="1" outline="0" axis="axisRow" fieldPosition="3"/>
    </format>
    <format dxfId="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">
      <pivotArea field="3" type="button" dataOnly="0" labelOnly="1" outline="0" axis="axisRow" fieldPosition="0"/>
    </format>
    <format dxfId="31">
      <pivotArea field="1" type="button" dataOnly="0" labelOnly="1" outline="0" axis="axisRow" fieldPosition="3"/>
    </format>
    <format dxfId="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">
      <pivotArea outline="0" fieldPosition="0">
        <references count="1">
          <reference field="4294967294" count="1">
            <x v="0"/>
          </reference>
        </references>
      </pivotArea>
    </format>
    <format dxfId="28">
      <pivotArea dataOnly="0" labelOnly="1" fieldPosition="0">
        <references count="1">
          <reference field="1" count="0"/>
        </references>
      </pivotArea>
    </format>
  </formats>
  <pivotTableStyleInfo name="PivotStyleMedium2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1" displayName="Таблица1" ref="A1:N21" totalsRowCount="1" headerRowDxfId="27" dataDxfId="26">
  <autoFilter ref="A1:N20">
    <filterColumn colId="2"/>
    <filterColumn colId="3"/>
    <filterColumn colId="5"/>
    <filterColumn colId="7"/>
    <filterColumn colId="11"/>
    <filterColumn colId="12"/>
    <filterColumn colId="13"/>
  </autoFilter>
  <tableColumns count="14">
    <tableColumn id="1" name="№ " totalsRowLabel="Итог" dataDxfId="25" totalsRowDxfId="24"/>
    <tableColumn id="2" name="Наименование иницивтивного проекта" dataDxfId="23" totalsRowDxfId="22"/>
    <tableColumn id="6" name="Территория" dataDxfId="21" totalsRowDxfId="20"/>
    <tableColumn id="7" name="Договор" dataDxfId="19" totalsRowDxfId="18"/>
    <tableColumn id="3" name="№ п/п" dataDxfId="17" totalsRowDxfId="16"/>
    <tableColumn id="10" name="Подрядчик" dataDxfId="15" totalsRowDxfId="14"/>
    <tableColumn id="4" name="№ (заключенного муниципального контракта), дата, подрядчик, наименование, ИНН" dataDxfId="13" totalsRowDxfId="12"/>
    <tableColumn id="11" name="НМЦК" totalsRowFunction="sum" dataDxfId="11" totalsRowDxfId="10" dataCellStyle="Финансовый"/>
    <tableColumn id="5" name="Сумма инициативного проекта после торгов (по договору подряда)" dataDxfId="9" totalsRowDxfId="8" dataCellStyle="Финансовый"/>
    <tableColumn id="8" name="Стоимость ТК" dataDxfId="7" totalsRowDxfId="6" dataCellStyle="Финансовый">
      <calculatedColumnFormula>2.14/100*Таблица1[[#This Row],[Сумма инициативного проекта после торгов (по договору подряда)]]</calculatedColumnFormula>
    </tableColumn>
    <tableColumn id="9" name="Тк с учетом кореляции" totalsRowFunction="sum" dataDxfId="5" totalsRowDxfId="4" dataCellStyle="Финансовый">
      <calculatedColumnFormula>0.018608*Таблица1[[#This Row],[Сумма инициативного проекта после торгов (по договору подряда)]]</calculatedColumnFormula>
    </tableColumn>
    <tableColumn id="13" name="НОВЫЙ ТК ОТ НМЦК" totalsRowFunction="sum" dataDxfId="3" totalsRowDxfId="2" dataCellStyle="Финансовый">
      <calculatedColumnFormula>Таблица1[[#This Row],[НМЦК]]*597800/58375504.19</calculatedColumnFormula>
    </tableColumn>
    <tableColumn id="14" name="П1" dataDxfId="1" dataCellStyle="Финансовый">
      <calculatedColumnFormula>Таблица1[[#This Row],[НОВЫЙ ТК ОТ НМЦК]]+0.03*Таблица1[[#This Row],[НОВЫЙ ТК ОТ НМЦК]]</calculatedColumnFormula>
    </tableColumn>
    <tableColumn id="15" name="П2" dataDxfId="0" dataCellStyle="Финансовый">
      <calculatedColumnFormula>Таблица1[[#This Row],[НОВЫЙ ТК ОТ НМЦК]]+0.05*Таблица1[[#This Row],[НОВЫЙ ТК ОТ НМЦК]]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="60" zoomScaleNormal="100" workbookViewId="0">
      <selection sqref="A1:XFD1048576"/>
    </sheetView>
  </sheetViews>
  <sheetFormatPr defaultRowHeight="15"/>
  <cols>
    <col min="1" max="1" width="3.140625" bestFit="1" customWidth="1"/>
    <col min="2" max="2" width="48.85546875" customWidth="1"/>
    <col min="3" max="3" width="22.7109375" bestFit="1" customWidth="1"/>
    <col min="4" max="4" width="36.5703125" bestFit="1" customWidth="1"/>
    <col min="5" max="5" width="12.5703125" bestFit="1" customWidth="1"/>
    <col min="6" max="7" width="9" bestFit="1" customWidth="1"/>
    <col min="9" max="9" width="5.7109375" bestFit="1" customWidth="1"/>
  </cols>
  <sheetData>
    <row r="1" spans="1:9" ht="77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39" thickBot="1">
      <c r="A2" s="2">
        <v>4</v>
      </c>
      <c r="B2" s="3" t="s">
        <v>9</v>
      </c>
      <c r="C2" s="4" t="s">
        <v>10</v>
      </c>
      <c r="D2" s="4" t="s">
        <v>11</v>
      </c>
      <c r="E2" s="5"/>
      <c r="F2" s="6">
        <v>0</v>
      </c>
      <c r="G2" s="2">
        <v>0</v>
      </c>
      <c r="H2" s="2"/>
      <c r="I2" s="2"/>
    </row>
    <row r="3" spans="1:9" ht="26.25" thickBot="1">
      <c r="A3" s="2">
        <v>5</v>
      </c>
      <c r="B3" s="3" t="s">
        <v>12</v>
      </c>
      <c r="C3" s="4" t="s">
        <v>10</v>
      </c>
      <c r="D3" s="4" t="s">
        <v>13</v>
      </c>
      <c r="E3" s="5"/>
      <c r="F3" s="6">
        <v>0</v>
      </c>
      <c r="G3" s="2">
        <v>0</v>
      </c>
      <c r="H3" s="2"/>
      <c r="I3" s="2"/>
    </row>
    <row r="4" spans="1:9" ht="39" thickBot="1">
      <c r="A4" s="2">
        <v>6</v>
      </c>
      <c r="B4" s="3" t="s">
        <v>14</v>
      </c>
      <c r="C4" s="4" t="s">
        <v>10</v>
      </c>
      <c r="D4" s="4" t="s">
        <v>15</v>
      </c>
      <c r="E4" s="5"/>
      <c r="F4" s="6">
        <v>0</v>
      </c>
      <c r="G4" s="2">
        <v>0</v>
      </c>
      <c r="H4" s="2"/>
      <c r="I4" s="2"/>
    </row>
    <row r="5" spans="1:9" ht="39" thickBot="1">
      <c r="A5" s="2">
        <v>7</v>
      </c>
      <c r="B5" s="3" t="s">
        <v>16</v>
      </c>
      <c r="C5" s="4" t="s">
        <v>10</v>
      </c>
      <c r="D5" s="4" t="s">
        <v>15</v>
      </c>
      <c r="E5" s="5"/>
      <c r="F5" s="6">
        <v>0</v>
      </c>
      <c r="G5" s="2">
        <v>0</v>
      </c>
      <c r="H5" s="2"/>
      <c r="I5" s="2"/>
    </row>
    <row r="6" spans="1:9" ht="26.25" thickBot="1">
      <c r="A6" s="2">
        <v>8</v>
      </c>
      <c r="B6" s="3" t="s">
        <v>17</v>
      </c>
      <c r="C6" s="4" t="s">
        <v>10</v>
      </c>
      <c r="D6" s="4" t="s">
        <v>18</v>
      </c>
      <c r="E6" s="5"/>
      <c r="F6" s="6">
        <v>0</v>
      </c>
      <c r="G6" s="2">
        <v>0</v>
      </c>
      <c r="H6" s="7"/>
      <c r="I6" s="8"/>
    </row>
    <row r="7" spans="1:9" ht="77.25" thickBot="1">
      <c r="A7" s="2">
        <v>9</v>
      </c>
      <c r="B7" s="3" t="s">
        <v>19</v>
      </c>
      <c r="C7" s="4" t="s">
        <v>10</v>
      </c>
      <c r="D7" s="4" t="s">
        <v>20</v>
      </c>
      <c r="E7" s="5"/>
      <c r="F7" s="6">
        <v>0</v>
      </c>
      <c r="G7" s="2">
        <v>0</v>
      </c>
      <c r="H7" s="3"/>
      <c r="I7" s="4"/>
    </row>
    <row r="8" spans="1:9" ht="39" thickBot="1">
      <c r="A8" s="2">
        <v>10</v>
      </c>
      <c r="B8" s="3" t="s">
        <v>21</v>
      </c>
      <c r="C8" s="4" t="s">
        <v>10</v>
      </c>
      <c r="D8" s="4" t="s">
        <v>22</v>
      </c>
      <c r="E8" s="9">
        <v>2212198.9500000002</v>
      </c>
      <c r="F8" s="6">
        <v>0</v>
      </c>
      <c r="G8" s="2">
        <v>0</v>
      </c>
      <c r="H8" s="7"/>
      <c r="I8" s="2"/>
    </row>
    <row r="9" spans="1:9" ht="51.75" thickBot="1">
      <c r="A9" s="2">
        <v>11</v>
      </c>
      <c r="B9" s="3" t="s">
        <v>23</v>
      </c>
      <c r="C9" s="4" t="s">
        <v>10</v>
      </c>
      <c r="D9" s="4" t="s">
        <v>24</v>
      </c>
      <c r="E9" s="9">
        <v>383287.77</v>
      </c>
      <c r="F9" s="6">
        <v>0</v>
      </c>
      <c r="G9" s="2">
        <v>0</v>
      </c>
      <c r="H9" s="3"/>
      <c r="I9" s="10"/>
    </row>
    <row r="10" spans="1:9" ht="39" thickBot="1">
      <c r="A10" s="2">
        <v>12</v>
      </c>
      <c r="B10" s="3" t="s">
        <v>25</v>
      </c>
      <c r="C10" s="4" t="s">
        <v>10</v>
      </c>
      <c r="D10" s="4" t="s">
        <v>26</v>
      </c>
      <c r="E10" s="9">
        <v>180662.57</v>
      </c>
      <c r="F10" s="6">
        <v>0</v>
      </c>
      <c r="G10" s="2">
        <v>0</v>
      </c>
      <c r="H10" s="7"/>
      <c r="I10" s="11"/>
    </row>
    <row r="11" spans="1:9" ht="39" thickBot="1">
      <c r="A11" s="2">
        <v>13</v>
      </c>
      <c r="B11" s="3" t="s">
        <v>27</v>
      </c>
      <c r="C11" s="4" t="s">
        <v>10</v>
      </c>
      <c r="D11" s="4" t="s">
        <v>26</v>
      </c>
      <c r="E11" s="9">
        <v>169225.68</v>
      </c>
      <c r="F11" s="6">
        <v>0</v>
      </c>
      <c r="G11" s="2">
        <v>0</v>
      </c>
      <c r="H11" s="3"/>
      <c r="I11" s="10"/>
    </row>
    <row r="12" spans="1:9" ht="39" thickBot="1">
      <c r="A12" s="2">
        <v>14</v>
      </c>
      <c r="B12" s="3" t="s">
        <v>28</v>
      </c>
      <c r="C12" s="4" t="s">
        <v>10</v>
      </c>
      <c r="D12" s="4" t="s">
        <v>29</v>
      </c>
      <c r="E12" s="9">
        <v>692097.88</v>
      </c>
      <c r="F12" s="6">
        <v>0</v>
      </c>
      <c r="G12" s="2">
        <v>0</v>
      </c>
      <c r="H12" s="7"/>
      <c r="I12" s="11"/>
    </row>
    <row r="13" spans="1:9" ht="39" thickBot="1">
      <c r="A13" s="2">
        <v>15</v>
      </c>
      <c r="B13" s="3" t="s">
        <v>30</v>
      </c>
      <c r="C13" s="4" t="s">
        <v>10</v>
      </c>
      <c r="D13" s="4" t="s">
        <v>22</v>
      </c>
      <c r="E13" s="9">
        <v>1120007.42</v>
      </c>
      <c r="F13" s="6">
        <v>0</v>
      </c>
      <c r="G13" s="2">
        <v>0</v>
      </c>
      <c r="H13" s="7"/>
      <c r="I13" s="11"/>
    </row>
    <row r="14" spans="1:9" ht="39" thickBot="1">
      <c r="A14" s="2">
        <v>16</v>
      </c>
      <c r="B14" s="3" t="s">
        <v>31</v>
      </c>
      <c r="C14" s="4" t="s">
        <v>10</v>
      </c>
      <c r="D14" s="4" t="s">
        <v>26</v>
      </c>
      <c r="E14" s="9">
        <v>1111564</v>
      </c>
      <c r="F14" s="6">
        <v>0</v>
      </c>
      <c r="G14" s="2">
        <v>0</v>
      </c>
      <c r="H14" s="4"/>
      <c r="I14" s="4"/>
    </row>
    <row r="15" spans="1:9" ht="39" thickBot="1">
      <c r="A15" s="2">
        <v>17</v>
      </c>
      <c r="B15" s="3" t="s">
        <v>32</v>
      </c>
      <c r="C15" s="4" t="s">
        <v>10</v>
      </c>
      <c r="D15" s="4" t="s">
        <v>26</v>
      </c>
      <c r="E15" s="9">
        <v>280281.40000000002</v>
      </c>
      <c r="F15" s="6">
        <v>0</v>
      </c>
      <c r="G15" s="2">
        <v>0</v>
      </c>
      <c r="H15" s="2"/>
      <c r="I15" s="2"/>
    </row>
    <row r="16" spans="1:9" ht="39" thickBot="1">
      <c r="A16" s="2">
        <v>18</v>
      </c>
      <c r="B16" s="3" t="s">
        <v>33</v>
      </c>
      <c r="C16" s="4" t="s">
        <v>10</v>
      </c>
      <c r="D16" s="4" t="s">
        <v>15</v>
      </c>
      <c r="E16" s="5"/>
      <c r="F16" s="6">
        <v>0</v>
      </c>
      <c r="G16" s="2">
        <v>0</v>
      </c>
      <c r="H16" s="2"/>
      <c r="I16" s="2"/>
    </row>
    <row r="17" spans="1:9" ht="39" thickBot="1">
      <c r="A17" s="2">
        <v>19</v>
      </c>
      <c r="B17" s="3" t="s">
        <v>34</v>
      </c>
      <c r="C17" s="4" t="s">
        <v>10</v>
      </c>
      <c r="D17" s="4" t="s">
        <v>35</v>
      </c>
      <c r="E17" s="9">
        <v>209755.45</v>
      </c>
      <c r="F17" s="6">
        <v>0</v>
      </c>
      <c r="G17" s="2">
        <v>0</v>
      </c>
      <c r="H17" s="7"/>
      <c r="I17" s="2"/>
    </row>
    <row r="18" spans="1:9" ht="64.5" thickBot="1">
      <c r="A18" s="2">
        <v>20</v>
      </c>
      <c r="B18" s="3" t="s">
        <v>36</v>
      </c>
      <c r="C18" s="4" t="s">
        <v>10</v>
      </c>
      <c r="D18" s="4" t="s">
        <v>15</v>
      </c>
      <c r="E18" s="5"/>
      <c r="F18" s="6">
        <v>0</v>
      </c>
      <c r="G18" s="2">
        <v>0</v>
      </c>
      <c r="H18" s="7"/>
      <c r="I18" s="2"/>
    </row>
    <row r="19" spans="1:9" ht="39" thickBot="1">
      <c r="A19" s="2">
        <v>21</v>
      </c>
      <c r="B19" s="3" t="s">
        <v>37</v>
      </c>
      <c r="C19" s="4" t="s">
        <v>10</v>
      </c>
      <c r="D19" s="4" t="s">
        <v>38</v>
      </c>
      <c r="E19" s="9">
        <v>269381.74</v>
      </c>
      <c r="F19" s="6">
        <v>0</v>
      </c>
      <c r="G19" s="2">
        <v>0</v>
      </c>
      <c r="H19" s="2"/>
      <c r="I19" s="2"/>
    </row>
    <row r="20" spans="1:9" ht="26.25" thickBot="1">
      <c r="A20" s="2">
        <v>22</v>
      </c>
      <c r="B20" s="3" t="s">
        <v>39</v>
      </c>
      <c r="C20" s="4" t="s">
        <v>10</v>
      </c>
      <c r="D20" s="4" t="s">
        <v>26</v>
      </c>
      <c r="E20" s="9">
        <v>1271024.2</v>
      </c>
      <c r="F20" s="6">
        <v>0</v>
      </c>
      <c r="G20" s="2">
        <v>0</v>
      </c>
      <c r="H20" s="7"/>
      <c r="I20" s="2"/>
    </row>
  </sheetData>
  <pageMargins left="0.70866141732283472" right="0.70866141732283472" top="0.74803149606299213" bottom="0.74803149606299213" header="0.31496062992125984" footer="0.31496062992125984"/>
  <pageSetup paperSize="9" scale="5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sqref="A1:XFD1048576"/>
    </sheetView>
  </sheetViews>
  <sheetFormatPr defaultRowHeight="15"/>
  <cols>
    <col min="2" max="2" width="37.85546875" customWidth="1"/>
    <col min="3" max="3" width="21.42578125" customWidth="1"/>
    <col min="4" max="4" width="27.28515625" customWidth="1"/>
    <col min="5" max="5" width="23" customWidth="1"/>
  </cols>
  <sheetData>
    <row r="1" spans="1:9" ht="77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51.75" thickBot="1">
      <c r="A2" s="2">
        <v>4</v>
      </c>
      <c r="B2" s="3" t="s">
        <v>9</v>
      </c>
      <c r="C2" s="4" t="s">
        <v>10</v>
      </c>
      <c r="D2" s="4" t="s">
        <v>40</v>
      </c>
      <c r="E2" s="4">
        <v>2141766.52</v>
      </c>
      <c r="F2" s="6">
        <v>0</v>
      </c>
      <c r="G2" s="2">
        <v>0</v>
      </c>
      <c r="H2" s="2"/>
      <c r="I2" s="2"/>
    </row>
    <row r="3" spans="1:9" ht="39" thickBot="1">
      <c r="A3" s="2">
        <v>5</v>
      </c>
      <c r="B3" s="3" t="s">
        <v>12</v>
      </c>
      <c r="C3" s="4" t="s">
        <v>10</v>
      </c>
      <c r="D3" s="4" t="s">
        <v>41</v>
      </c>
      <c r="E3" s="4">
        <v>9244219.1099999994</v>
      </c>
      <c r="F3" s="6">
        <v>0</v>
      </c>
      <c r="G3" s="2">
        <v>0</v>
      </c>
      <c r="H3" s="2"/>
      <c r="I3" s="2"/>
    </row>
    <row r="4" spans="1:9" ht="51.75" thickBot="1">
      <c r="A4" s="2">
        <v>6</v>
      </c>
      <c r="B4" s="3" t="s">
        <v>14</v>
      </c>
      <c r="C4" s="4" t="s">
        <v>10</v>
      </c>
      <c r="D4" s="4" t="s">
        <v>42</v>
      </c>
      <c r="E4" s="4"/>
      <c r="F4" s="6">
        <v>0</v>
      </c>
      <c r="G4" s="2">
        <v>0</v>
      </c>
      <c r="H4" s="2"/>
      <c r="I4" s="2"/>
    </row>
    <row r="5" spans="1:9" ht="39" thickBot="1">
      <c r="A5" s="2">
        <v>7</v>
      </c>
      <c r="B5" s="3" t="s">
        <v>16</v>
      </c>
      <c r="C5" s="4" t="s">
        <v>10</v>
      </c>
      <c r="D5" s="4" t="s">
        <v>22</v>
      </c>
      <c r="E5" s="4">
        <v>4206855.24</v>
      </c>
      <c r="F5" s="6">
        <v>0</v>
      </c>
      <c r="G5" s="2">
        <v>0</v>
      </c>
      <c r="H5" s="2"/>
      <c r="I5" s="2"/>
    </row>
    <row r="6" spans="1:9" ht="39" thickBot="1">
      <c r="A6" s="2">
        <v>8</v>
      </c>
      <c r="B6" s="3" t="s">
        <v>17</v>
      </c>
      <c r="C6" s="4" t="s">
        <v>10</v>
      </c>
      <c r="D6" s="4" t="s">
        <v>43</v>
      </c>
      <c r="E6" s="4">
        <v>9142330.3699999992</v>
      </c>
      <c r="F6" s="6">
        <v>0</v>
      </c>
      <c r="G6" s="2">
        <v>0</v>
      </c>
      <c r="H6" s="7"/>
      <c r="I6" s="8"/>
    </row>
    <row r="7" spans="1:9" ht="102.75" thickBot="1">
      <c r="A7" s="2">
        <v>9</v>
      </c>
      <c r="B7" s="3" t="s">
        <v>19</v>
      </c>
      <c r="C7" s="4" t="s">
        <v>10</v>
      </c>
      <c r="D7" s="4" t="s">
        <v>44</v>
      </c>
      <c r="E7" s="4">
        <v>870572.36</v>
      </c>
      <c r="F7" s="6">
        <v>0</v>
      </c>
      <c r="G7" s="2">
        <v>0</v>
      </c>
      <c r="H7" s="3"/>
      <c r="I7" s="4"/>
    </row>
    <row r="8" spans="1:9" ht="51.75" thickBot="1">
      <c r="A8" s="2">
        <v>10</v>
      </c>
      <c r="B8" s="3" t="s">
        <v>21</v>
      </c>
      <c r="C8" s="4" t="s">
        <v>10</v>
      </c>
      <c r="D8" s="4" t="s">
        <v>22</v>
      </c>
      <c r="E8" s="4">
        <v>2212198.9500000002</v>
      </c>
      <c r="F8" s="6">
        <v>0</v>
      </c>
      <c r="G8" s="2">
        <v>0</v>
      </c>
      <c r="H8" s="7"/>
      <c r="I8" s="2"/>
    </row>
    <row r="9" spans="1:9" ht="64.5" thickBot="1">
      <c r="A9" s="2">
        <v>11</v>
      </c>
      <c r="B9" s="3" t="s">
        <v>23</v>
      </c>
      <c r="C9" s="4" t="s">
        <v>10</v>
      </c>
      <c r="D9" s="4" t="s">
        <v>24</v>
      </c>
      <c r="E9" s="4">
        <v>383287.77</v>
      </c>
      <c r="F9" s="6">
        <v>0</v>
      </c>
      <c r="G9" s="2">
        <v>0</v>
      </c>
      <c r="H9" s="3"/>
      <c r="I9" s="10"/>
    </row>
    <row r="10" spans="1:9" ht="51.75" thickBot="1">
      <c r="A10" s="2">
        <v>12</v>
      </c>
      <c r="B10" s="3" t="s">
        <v>25</v>
      </c>
      <c r="C10" s="4" t="s">
        <v>10</v>
      </c>
      <c r="D10" s="4" t="s">
        <v>26</v>
      </c>
      <c r="E10" s="4">
        <v>180662.57</v>
      </c>
      <c r="F10" s="6">
        <v>0</v>
      </c>
      <c r="G10" s="2">
        <v>0</v>
      </c>
      <c r="H10" s="7"/>
      <c r="I10" s="11"/>
    </row>
    <row r="11" spans="1:9" ht="51.75" thickBot="1">
      <c r="A11" s="2">
        <v>13</v>
      </c>
      <c r="B11" s="3" t="s">
        <v>27</v>
      </c>
      <c r="C11" s="4" t="s">
        <v>10</v>
      </c>
      <c r="D11" s="4" t="s">
        <v>26</v>
      </c>
      <c r="E11" s="4">
        <v>169225.68</v>
      </c>
      <c r="F11" s="6">
        <v>0</v>
      </c>
      <c r="G11" s="2">
        <v>0</v>
      </c>
      <c r="H11" s="3"/>
      <c r="I11" s="10"/>
    </row>
    <row r="12" spans="1:9" ht="51.75" thickBot="1">
      <c r="A12" s="2">
        <v>14</v>
      </c>
      <c r="B12" s="3" t="s">
        <v>28</v>
      </c>
      <c r="C12" s="4" t="s">
        <v>10</v>
      </c>
      <c r="D12" s="4" t="s">
        <v>29</v>
      </c>
      <c r="E12" s="4">
        <v>692097.88</v>
      </c>
      <c r="F12" s="6">
        <v>0</v>
      </c>
      <c r="G12" s="2">
        <v>0</v>
      </c>
      <c r="H12" s="7"/>
      <c r="I12" s="11"/>
    </row>
    <row r="13" spans="1:9" ht="39" thickBot="1">
      <c r="A13" s="2">
        <v>15</v>
      </c>
      <c r="B13" s="3" t="s">
        <v>30</v>
      </c>
      <c r="C13" s="4" t="s">
        <v>10</v>
      </c>
      <c r="D13" s="4" t="s">
        <v>22</v>
      </c>
      <c r="E13" s="4">
        <v>1120007.42</v>
      </c>
      <c r="F13" s="6">
        <v>0</v>
      </c>
      <c r="G13" s="2">
        <v>0</v>
      </c>
      <c r="H13" s="7"/>
      <c r="I13" s="11"/>
    </row>
    <row r="14" spans="1:9" ht="51.75" thickBot="1">
      <c r="A14" s="2">
        <v>16</v>
      </c>
      <c r="B14" s="3" t="s">
        <v>31</v>
      </c>
      <c r="C14" s="4" t="s">
        <v>10</v>
      </c>
      <c r="D14" s="4" t="s">
        <v>26</v>
      </c>
      <c r="E14" s="4">
        <v>1111564</v>
      </c>
      <c r="F14" s="6">
        <v>0</v>
      </c>
      <c r="G14" s="2">
        <v>0</v>
      </c>
      <c r="H14" s="4"/>
      <c r="I14" s="4"/>
    </row>
    <row r="15" spans="1:9" ht="51.75" thickBot="1">
      <c r="A15" s="2">
        <v>17</v>
      </c>
      <c r="B15" s="3" t="s">
        <v>32</v>
      </c>
      <c r="C15" s="4" t="s">
        <v>10</v>
      </c>
      <c r="D15" s="4" t="s">
        <v>26</v>
      </c>
      <c r="E15" s="4">
        <v>280281.40000000002</v>
      </c>
      <c r="F15" s="6">
        <v>0</v>
      </c>
      <c r="G15" s="2">
        <v>0</v>
      </c>
      <c r="H15" s="2"/>
      <c r="I15" s="2"/>
    </row>
    <row r="16" spans="1:9" ht="51.75" thickBot="1">
      <c r="A16" s="2">
        <v>18</v>
      </c>
      <c r="B16" s="3" t="s">
        <v>33</v>
      </c>
      <c r="C16" s="4" t="s">
        <v>10</v>
      </c>
      <c r="D16" s="4" t="s">
        <v>45</v>
      </c>
      <c r="E16" s="4">
        <v>5474374.3799999999</v>
      </c>
      <c r="F16" s="6">
        <v>0</v>
      </c>
      <c r="G16" s="2">
        <v>0</v>
      </c>
      <c r="H16" s="2"/>
      <c r="I16" s="2"/>
    </row>
    <row r="17" spans="1:9" ht="39" thickBot="1">
      <c r="A17" s="2">
        <v>19</v>
      </c>
      <c r="B17" s="3" t="s">
        <v>34</v>
      </c>
      <c r="C17" s="4" t="s">
        <v>10</v>
      </c>
      <c r="D17" s="4" t="s">
        <v>35</v>
      </c>
      <c r="E17" s="4">
        <v>209755.45</v>
      </c>
      <c r="F17" s="6">
        <v>0</v>
      </c>
      <c r="G17" s="2">
        <v>0</v>
      </c>
      <c r="H17" s="7"/>
      <c r="I17" s="2"/>
    </row>
    <row r="18" spans="1:9" ht="77.25" thickBot="1">
      <c r="A18" s="2">
        <v>20</v>
      </c>
      <c r="B18" s="3" t="s">
        <v>36</v>
      </c>
      <c r="C18" s="4" t="s">
        <v>10</v>
      </c>
      <c r="D18" s="4" t="s">
        <v>46</v>
      </c>
      <c r="E18" s="4">
        <v>1565872.76</v>
      </c>
      <c r="F18" s="6">
        <v>0</v>
      </c>
      <c r="G18" s="2">
        <v>0</v>
      </c>
      <c r="H18" s="7"/>
      <c r="I18" s="2"/>
    </row>
    <row r="19" spans="1:9" ht="51.75" thickBot="1">
      <c r="A19" s="2">
        <v>21</v>
      </c>
      <c r="B19" s="3" t="s">
        <v>37</v>
      </c>
      <c r="C19" s="4" t="s">
        <v>10</v>
      </c>
      <c r="D19" s="4" t="s">
        <v>38</v>
      </c>
      <c r="E19" s="4">
        <v>269381.74</v>
      </c>
      <c r="F19" s="6">
        <v>0</v>
      </c>
      <c r="G19" s="2">
        <v>0</v>
      </c>
      <c r="H19" s="2"/>
      <c r="I19" s="2"/>
    </row>
    <row r="20" spans="1:9" ht="39" thickBot="1">
      <c r="A20" s="2">
        <v>22</v>
      </c>
      <c r="B20" s="3" t="s">
        <v>39</v>
      </c>
      <c r="C20" s="4" t="s">
        <v>10</v>
      </c>
      <c r="D20" s="4" t="s">
        <v>26</v>
      </c>
      <c r="E20" s="4">
        <v>1271024.2</v>
      </c>
      <c r="F20" s="6">
        <v>0</v>
      </c>
      <c r="G20" s="2">
        <v>0</v>
      </c>
      <c r="H20" s="7"/>
      <c r="I20" s="2"/>
    </row>
  </sheetData>
  <printOptions horizontalCentered="1"/>
  <pageMargins left="0" right="0" top="0" bottom="0" header="0.31496062992125984" footer="0.31496062992125984"/>
  <pageSetup paperSize="9" scale="6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>
      <selection sqref="A1:XFD1048576"/>
    </sheetView>
  </sheetViews>
  <sheetFormatPr defaultRowHeight="15"/>
  <cols>
    <col min="2" max="2" width="55.28515625" customWidth="1"/>
    <col min="3" max="3" width="33.140625" customWidth="1"/>
    <col min="4" max="4" width="52.140625" customWidth="1"/>
  </cols>
  <sheetData>
    <row r="1" spans="1:9" ht="115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39" thickBot="1">
      <c r="A2" s="2">
        <v>4</v>
      </c>
      <c r="B2" s="3" t="s">
        <v>9</v>
      </c>
      <c r="C2" s="4" t="s">
        <v>10</v>
      </c>
      <c r="D2" s="4" t="s">
        <v>47</v>
      </c>
      <c r="E2" s="4">
        <v>9244219.1099999994</v>
      </c>
      <c r="F2" s="6">
        <v>0</v>
      </c>
      <c r="G2" s="2">
        <v>0</v>
      </c>
      <c r="H2" s="2"/>
      <c r="I2" s="2"/>
    </row>
    <row r="3" spans="1:9" ht="26.25" thickBot="1">
      <c r="A3" s="2">
        <v>5</v>
      </c>
      <c r="B3" s="3" t="s">
        <v>12</v>
      </c>
      <c r="C3" s="4" t="s">
        <v>10</v>
      </c>
      <c r="D3" s="4" t="s">
        <v>48</v>
      </c>
      <c r="E3" s="4">
        <v>2141766.52</v>
      </c>
      <c r="F3" s="6">
        <v>0</v>
      </c>
      <c r="G3" s="2">
        <v>0</v>
      </c>
      <c r="H3" s="2"/>
      <c r="I3" s="2"/>
    </row>
    <row r="4" spans="1:9" ht="39" thickBot="1">
      <c r="A4" s="2">
        <v>6</v>
      </c>
      <c r="B4" s="3" t="s">
        <v>14</v>
      </c>
      <c r="C4" s="4" t="s">
        <v>10</v>
      </c>
      <c r="D4" s="4" t="s">
        <v>49</v>
      </c>
      <c r="E4" s="4">
        <v>9142330.3699999992</v>
      </c>
      <c r="F4" s="6">
        <v>0</v>
      </c>
      <c r="G4" s="2">
        <v>0</v>
      </c>
      <c r="H4" s="2"/>
      <c r="I4" s="2"/>
    </row>
    <row r="5" spans="1:9" ht="26.25" thickBot="1">
      <c r="A5" s="2">
        <v>7</v>
      </c>
      <c r="B5" s="3" t="s">
        <v>16</v>
      </c>
      <c r="C5" s="4" t="s">
        <v>10</v>
      </c>
      <c r="D5" s="4" t="s">
        <v>50</v>
      </c>
      <c r="E5" s="4">
        <v>4206855.24</v>
      </c>
      <c r="F5" s="6">
        <v>0</v>
      </c>
      <c r="G5" s="2">
        <v>0</v>
      </c>
      <c r="H5" s="2"/>
      <c r="I5" s="2"/>
    </row>
    <row r="6" spans="1:9" ht="26.25" thickBot="1">
      <c r="A6" s="2">
        <v>8</v>
      </c>
      <c r="B6" s="3" t="s">
        <v>17</v>
      </c>
      <c r="C6" s="4" t="s">
        <v>10</v>
      </c>
      <c r="D6" s="12" t="s">
        <v>42</v>
      </c>
      <c r="E6" s="13">
        <v>5246500.25</v>
      </c>
      <c r="F6" s="6">
        <v>0</v>
      </c>
      <c r="G6" s="2">
        <v>0</v>
      </c>
      <c r="H6" s="7"/>
      <c r="I6" s="8"/>
    </row>
    <row r="7" spans="1:9" ht="64.5" thickBot="1">
      <c r="A7" s="2">
        <v>9</v>
      </c>
      <c r="B7" s="3" t="s">
        <v>19</v>
      </c>
      <c r="C7" s="4" t="s">
        <v>10</v>
      </c>
      <c r="D7" s="4" t="s">
        <v>51</v>
      </c>
      <c r="E7" s="4">
        <v>870572.36</v>
      </c>
      <c r="F7" s="6">
        <v>0</v>
      </c>
      <c r="G7" s="2">
        <v>0</v>
      </c>
      <c r="H7" s="3"/>
      <c r="I7" s="4"/>
    </row>
    <row r="8" spans="1:9" ht="39" thickBot="1">
      <c r="A8" s="2">
        <v>10</v>
      </c>
      <c r="B8" s="3" t="s">
        <v>21</v>
      </c>
      <c r="C8" s="4" t="s">
        <v>10</v>
      </c>
      <c r="D8" s="4" t="s">
        <v>52</v>
      </c>
      <c r="E8" s="4">
        <v>2212198.9500000002</v>
      </c>
      <c r="F8" s="6">
        <v>0</v>
      </c>
      <c r="G8" s="2">
        <v>0</v>
      </c>
      <c r="H8" s="7"/>
      <c r="I8" s="2"/>
    </row>
    <row r="9" spans="1:9" ht="39" thickBot="1">
      <c r="A9" s="2">
        <v>11</v>
      </c>
      <c r="B9" s="3" t="s">
        <v>23</v>
      </c>
      <c r="C9" s="4" t="s">
        <v>10</v>
      </c>
      <c r="D9" s="4" t="s">
        <v>53</v>
      </c>
      <c r="E9" s="4">
        <v>383287.77</v>
      </c>
      <c r="F9" s="6">
        <v>0</v>
      </c>
      <c r="G9" s="2">
        <v>0</v>
      </c>
      <c r="H9" s="3"/>
      <c r="I9" s="10"/>
    </row>
    <row r="10" spans="1:9" ht="26.25" thickBot="1">
      <c r="A10" s="2">
        <v>12</v>
      </c>
      <c r="B10" s="3" t="s">
        <v>25</v>
      </c>
      <c r="C10" s="4" t="s">
        <v>10</v>
      </c>
      <c r="D10" s="4" t="s">
        <v>54</v>
      </c>
      <c r="E10" s="4">
        <v>180662.57</v>
      </c>
      <c r="F10" s="6">
        <v>0</v>
      </c>
      <c r="G10" s="2">
        <v>0</v>
      </c>
      <c r="H10" s="7"/>
      <c r="I10" s="11"/>
    </row>
    <row r="11" spans="1:9" ht="39" thickBot="1">
      <c r="A11" s="2">
        <v>13</v>
      </c>
      <c r="B11" s="3" t="s">
        <v>27</v>
      </c>
      <c r="C11" s="4" t="s">
        <v>10</v>
      </c>
      <c r="D11" s="4" t="s">
        <v>55</v>
      </c>
      <c r="E11" s="4">
        <v>169225.68</v>
      </c>
      <c r="F11" s="6">
        <v>0</v>
      </c>
      <c r="G11" s="2">
        <v>0</v>
      </c>
      <c r="H11" s="3"/>
      <c r="I11" s="10"/>
    </row>
    <row r="12" spans="1:9" ht="39" thickBot="1">
      <c r="A12" s="2">
        <v>14</v>
      </c>
      <c r="B12" s="3" t="s">
        <v>28</v>
      </c>
      <c r="C12" s="4" t="s">
        <v>10</v>
      </c>
      <c r="D12" s="4" t="s">
        <v>56</v>
      </c>
      <c r="E12" s="4">
        <v>692097.88</v>
      </c>
      <c r="F12" s="6">
        <v>0</v>
      </c>
      <c r="G12" s="2">
        <v>0</v>
      </c>
      <c r="H12" s="7"/>
      <c r="I12" s="11"/>
    </row>
    <row r="13" spans="1:9" ht="26.25" thickBot="1">
      <c r="A13" s="2">
        <v>15</v>
      </c>
      <c r="B13" s="3" t="s">
        <v>30</v>
      </c>
      <c r="C13" s="4" t="s">
        <v>10</v>
      </c>
      <c r="D13" s="4" t="s">
        <v>57</v>
      </c>
      <c r="E13" s="4">
        <v>1120007.42</v>
      </c>
      <c r="F13" s="6">
        <v>0</v>
      </c>
      <c r="G13" s="2">
        <v>0</v>
      </c>
      <c r="H13" s="7"/>
      <c r="I13" s="11"/>
    </row>
    <row r="14" spans="1:9" ht="39" thickBot="1">
      <c r="A14" s="2">
        <v>16</v>
      </c>
      <c r="B14" s="3" t="s">
        <v>31</v>
      </c>
      <c r="C14" s="4" t="s">
        <v>10</v>
      </c>
      <c r="D14" s="4" t="s">
        <v>58</v>
      </c>
      <c r="E14" s="4">
        <v>1111564</v>
      </c>
      <c r="F14" s="6">
        <v>0</v>
      </c>
      <c r="G14" s="2">
        <v>0</v>
      </c>
      <c r="H14" s="4"/>
      <c r="I14" s="4"/>
    </row>
    <row r="15" spans="1:9" ht="26.25" thickBot="1">
      <c r="A15" s="2">
        <v>17</v>
      </c>
      <c r="B15" s="3" t="s">
        <v>32</v>
      </c>
      <c r="C15" s="4" t="s">
        <v>10</v>
      </c>
      <c r="D15" s="4" t="s">
        <v>59</v>
      </c>
      <c r="E15" s="4">
        <v>280281.40000000002</v>
      </c>
      <c r="F15" s="6">
        <v>0</v>
      </c>
      <c r="G15" s="2">
        <v>0</v>
      </c>
      <c r="H15" s="2"/>
      <c r="I15" s="2"/>
    </row>
    <row r="16" spans="1:9" ht="39" thickBot="1">
      <c r="A16" s="2">
        <v>18</v>
      </c>
      <c r="B16" s="3" t="s">
        <v>33</v>
      </c>
      <c r="C16" s="4" t="s">
        <v>10</v>
      </c>
      <c r="D16" s="4" t="s">
        <v>60</v>
      </c>
      <c r="E16" s="4">
        <v>5474374.3799999999</v>
      </c>
      <c r="F16" s="6">
        <v>0</v>
      </c>
      <c r="G16" s="2">
        <v>0</v>
      </c>
      <c r="H16" s="2"/>
      <c r="I16" s="2"/>
    </row>
    <row r="17" spans="1:9" ht="26.25" thickBot="1">
      <c r="A17" s="2">
        <v>19</v>
      </c>
      <c r="B17" s="3" t="s">
        <v>34</v>
      </c>
      <c r="C17" s="4" t="s">
        <v>10</v>
      </c>
      <c r="D17" s="4" t="s">
        <v>61</v>
      </c>
      <c r="E17" s="4">
        <v>209755.45</v>
      </c>
      <c r="F17" s="6">
        <v>0</v>
      </c>
      <c r="G17" s="2">
        <v>0</v>
      </c>
      <c r="H17" s="7"/>
      <c r="I17" s="2"/>
    </row>
    <row r="18" spans="1:9" ht="51.75" thickBot="1">
      <c r="A18" s="2">
        <v>20</v>
      </c>
      <c r="B18" s="3" t="s">
        <v>36</v>
      </c>
      <c r="C18" s="4" t="s">
        <v>10</v>
      </c>
      <c r="D18" s="4" t="s">
        <v>62</v>
      </c>
      <c r="E18" s="4">
        <v>1565872.76</v>
      </c>
      <c r="F18" s="6">
        <v>0</v>
      </c>
      <c r="G18" s="2">
        <v>0</v>
      </c>
      <c r="H18" s="7"/>
      <c r="I18" s="2"/>
    </row>
    <row r="19" spans="1:9" ht="39" thickBot="1">
      <c r="A19" s="2">
        <v>21</v>
      </c>
      <c r="B19" s="3" t="s">
        <v>37</v>
      </c>
      <c r="C19" s="4" t="s">
        <v>10</v>
      </c>
      <c r="D19" s="4" t="s">
        <v>63</v>
      </c>
      <c r="E19" s="4">
        <v>269381.74</v>
      </c>
      <c r="F19" s="6">
        <v>0</v>
      </c>
      <c r="G19" s="2">
        <v>0</v>
      </c>
      <c r="H19" s="2"/>
      <c r="I19" s="2"/>
    </row>
    <row r="20" spans="1:9" ht="26.25" thickBot="1">
      <c r="A20" s="2">
        <v>22</v>
      </c>
      <c r="B20" s="3" t="s">
        <v>39</v>
      </c>
      <c r="C20" s="4" t="s">
        <v>10</v>
      </c>
      <c r="D20" s="4" t="s">
        <v>64</v>
      </c>
      <c r="E20" s="4">
        <v>1271024.2</v>
      </c>
      <c r="F20" s="6">
        <v>0</v>
      </c>
      <c r="G20" s="2">
        <v>0</v>
      </c>
      <c r="H20" s="7"/>
      <c r="I20" s="2"/>
    </row>
  </sheetData>
  <pageMargins left="0" right="0" top="0.74803149606299213" bottom="0.74803149606299213" header="0.31496062992125984" footer="0.31496062992125984"/>
  <pageSetup paperSize="9" scale="5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opLeftCell="A4" workbookViewId="0">
      <selection sqref="A1:I20"/>
    </sheetView>
  </sheetViews>
  <sheetFormatPr defaultRowHeight="15"/>
  <cols>
    <col min="2" max="2" width="82.5703125" customWidth="1"/>
    <col min="3" max="3" width="20.5703125" customWidth="1"/>
    <col min="4" max="4" width="25.5703125" customWidth="1"/>
    <col min="5" max="5" width="23.85546875" customWidth="1"/>
  </cols>
  <sheetData>
    <row r="1" spans="1:9" ht="77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6.25" thickBot="1">
      <c r="A2" s="17">
        <v>4</v>
      </c>
      <c r="B2" s="14" t="s">
        <v>9</v>
      </c>
      <c r="C2" s="4" t="s">
        <v>10</v>
      </c>
      <c r="D2" s="4" t="s">
        <v>65</v>
      </c>
      <c r="E2" s="15">
        <v>9244219.1099999994</v>
      </c>
      <c r="F2" s="6">
        <v>0</v>
      </c>
      <c r="G2" s="2">
        <v>0</v>
      </c>
      <c r="H2" s="18"/>
      <c r="I2" s="2"/>
    </row>
    <row r="3" spans="1:9" ht="39" thickBot="1">
      <c r="A3" s="17">
        <v>5</v>
      </c>
      <c r="B3" s="14" t="s">
        <v>12</v>
      </c>
      <c r="C3" s="4" t="s">
        <v>10</v>
      </c>
      <c r="D3" s="4" t="s">
        <v>66</v>
      </c>
      <c r="E3" s="15">
        <v>2141766.52</v>
      </c>
      <c r="F3" s="6">
        <v>0</v>
      </c>
      <c r="G3" s="2">
        <v>0</v>
      </c>
      <c r="H3" s="18"/>
      <c r="I3" s="2"/>
    </row>
    <row r="4" spans="1:9" ht="26.25" thickBot="1">
      <c r="A4" s="17">
        <v>6</v>
      </c>
      <c r="B4" s="14" t="s">
        <v>14</v>
      </c>
      <c r="C4" s="4" t="s">
        <v>10</v>
      </c>
      <c r="D4" s="4" t="s">
        <v>67</v>
      </c>
      <c r="E4" s="15">
        <v>9142330.3699999992</v>
      </c>
      <c r="F4" s="6">
        <v>0</v>
      </c>
      <c r="G4" s="2">
        <v>0</v>
      </c>
      <c r="H4" s="2"/>
      <c r="I4" s="2"/>
    </row>
    <row r="5" spans="1:9" ht="39" thickBot="1">
      <c r="A5" s="17">
        <v>7</v>
      </c>
      <c r="B5" s="14" t="s">
        <v>16</v>
      </c>
      <c r="C5" s="4" t="s">
        <v>10</v>
      </c>
      <c r="D5" s="4" t="s">
        <v>50</v>
      </c>
      <c r="E5" s="15">
        <v>4206855.24</v>
      </c>
      <c r="F5" s="6">
        <v>0</v>
      </c>
      <c r="G5" s="2">
        <v>0</v>
      </c>
      <c r="H5" s="2"/>
      <c r="I5" s="2"/>
    </row>
    <row r="6" spans="1:9" ht="26.25" thickBot="1">
      <c r="A6" s="2">
        <v>8</v>
      </c>
      <c r="B6" s="14" t="s">
        <v>17</v>
      </c>
      <c r="C6" s="4" t="s">
        <v>10</v>
      </c>
      <c r="D6" s="16" t="s">
        <v>42</v>
      </c>
      <c r="E6" s="15">
        <v>5246500.25</v>
      </c>
      <c r="F6" s="6">
        <v>0</v>
      </c>
      <c r="G6" s="2">
        <v>0</v>
      </c>
      <c r="H6" s="7"/>
      <c r="I6" s="8"/>
    </row>
    <row r="7" spans="1:9" ht="51.75" thickBot="1">
      <c r="A7" s="2">
        <v>9</v>
      </c>
      <c r="B7" s="3" t="s">
        <v>19</v>
      </c>
      <c r="C7" s="4" t="s">
        <v>10</v>
      </c>
      <c r="D7" s="4" t="s">
        <v>51</v>
      </c>
      <c r="E7" s="15">
        <v>870572.36</v>
      </c>
      <c r="F7" s="6">
        <v>0</v>
      </c>
      <c r="G7" s="2">
        <v>0</v>
      </c>
      <c r="H7" s="3"/>
      <c r="I7" s="4"/>
    </row>
    <row r="8" spans="1:9" ht="39" thickBot="1">
      <c r="A8" s="17">
        <v>10</v>
      </c>
      <c r="B8" s="3" t="s">
        <v>21</v>
      </c>
      <c r="C8" s="4" t="s">
        <v>10</v>
      </c>
      <c r="D8" s="4" t="s">
        <v>52</v>
      </c>
      <c r="E8" s="15">
        <v>2212198.9500000002</v>
      </c>
      <c r="F8" s="6">
        <v>0</v>
      </c>
      <c r="G8" s="2">
        <v>0</v>
      </c>
      <c r="H8" s="7"/>
      <c r="I8" s="2"/>
    </row>
    <row r="9" spans="1:9" ht="39" thickBot="1">
      <c r="A9" s="17">
        <v>11</v>
      </c>
      <c r="B9" s="3" t="s">
        <v>23</v>
      </c>
      <c r="C9" s="4" t="s">
        <v>10</v>
      </c>
      <c r="D9" s="4" t="s">
        <v>53</v>
      </c>
      <c r="E9" s="15">
        <v>383287.77</v>
      </c>
      <c r="F9" s="6">
        <v>0</v>
      </c>
      <c r="G9" s="2">
        <v>0</v>
      </c>
      <c r="H9" s="3"/>
      <c r="I9" s="10"/>
    </row>
    <row r="10" spans="1:9" ht="39" thickBot="1">
      <c r="A10" s="17">
        <v>12</v>
      </c>
      <c r="B10" s="3" t="s">
        <v>25</v>
      </c>
      <c r="C10" s="4" t="s">
        <v>10</v>
      </c>
      <c r="D10" s="4" t="s">
        <v>54</v>
      </c>
      <c r="E10" s="15">
        <v>180662.57</v>
      </c>
      <c r="F10" s="6">
        <v>0</v>
      </c>
      <c r="G10" s="2">
        <v>0</v>
      </c>
      <c r="H10" s="7"/>
      <c r="I10" s="11"/>
    </row>
    <row r="11" spans="1:9" ht="39" thickBot="1">
      <c r="A11" s="17">
        <v>13</v>
      </c>
      <c r="B11" s="3" t="s">
        <v>27</v>
      </c>
      <c r="C11" s="4" t="s">
        <v>10</v>
      </c>
      <c r="D11" s="4" t="s">
        <v>55</v>
      </c>
      <c r="E11" s="15">
        <v>169225.68</v>
      </c>
      <c r="F11" s="6">
        <v>0</v>
      </c>
      <c r="G11" s="2">
        <v>0</v>
      </c>
      <c r="H11" s="3"/>
      <c r="I11" s="10"/>
    </row>
    <row r="12" spans="1:9" ht="39" thickBot="1">
      <c r="A12" s="17">
        <v>14</v>
      </c>
      <c r="B12" s="3" t="s">
        <v>28</v>
      </c>
      <c r="C12" s="4" t="s">
        <v>10</v>
      </c>
      <c r="D12" s="4" t="s">
        <v>68</v>
      </c>
      <c r="E12" s="15">
        <v>692097.88</v>
      </c>
      <c r="F12" s="6">
        <v>0</v>
      </c>
      <c r="G12" s="2">
        <v>0</v>
      </c>
      <c r="H12" s="7"/>
      <c r="I12" s="11"/>
    </row>
    <row r="13" spans="1:9" ht="39" thickBot="1">
      <c r="A13" s="17">
        <v>15</v>
      </c>
      <c r="B13" s="3" t="s">
        <v>30</v>
      </c>
      <c r="C13" s="4" t="s">
        <v>10</v>
      </c>
      <c r="D13" s="4" t="s">
        <v>57</v>
      </c>
      <c r="E13" s="15">
        <v>1120007.42</v>
      </c>
      <c r="F13" s="6">
        <v>0</v>
      </c>
      <c r="G13" s="2">
        <v>0</v>
      </c>
      <c r="H13" s="7"/>
      <c r="I13" s="11"/>
    </row>
    <row r="14" spans="1:9" ht="39" thickBot="1">
      <c r="A14" s="17">
        <v>16</v>
      </c>
      <c r="B14" s="3" t="s">
        <v>31</v>
      </c>
      <c r="C14" s="4" t="s">
        <v>10</v>
      </c>
      <c r="D14" s="4" t="s">
        <v>58</v>
      </c>
      <c r="E14" s="15">
        <v>1111564</v>
      </c>
      <c r="F14" s="6">
        <v>0</v>
      </c>
      <c r="G14" s="2">
        <v>0</v>
      </c>
      <c r="H14" s="4"/>
      <c r="I14" s="4"/>
    </row>
    <row r="15" spans="1:9" ht="39" thickBot="1">
      <c r="A15" s="17">
        <v>17</v>
      </c>
      <c r="B15" s="3" t="s">
        <v>32</v>
      </c>
      <c r="C15" s="4" t="s">
        <v>10</v>
      </c>
      <c r="D15" s="4" t="s">
        <v>59</v>
      </c>
      <c r="E15" s="15">
        <v>280281.40000000002</v>
      </c>
      <c r="F15" s="6">
        <v>0</v>
      </c>
      <c r="G15" s="2">
        <v>0</v>
      </c>
      <c r="H15" s="2"/>
      <c r="I15" s="2"/>
    </row>
    <row r="16" spans="1:9" ht="39" thickBot="1">
      <c r="A16" s="17">
        <v>18</v>
      </c>
      <c r="B16" s="3" t="s">
        <v>33</v>
      </c>
      <c r="C16" s="4" t="s">
        <v>10</v>
      </c>
      <c r="D16" s="4" t="s">
        <v>69</v>
      </c>
      <c r="E16" s="15">
        <v>5474374.3799999999</v>
      </c>
      <c r="F16" s="6">
        <v>0</v>
      </c>
      <c r="G16" s="2">
        <v>0</v>
      </c>
      <c r="H16" s="2"/>
      <c r="I16" s="2"/>
    </row>
    <row r="17" spans="1:9" ht="39" thickBot="1">
      <c r="A17" s="17">
        <v>19</v>
      </c>
      <c r="B17" s="3" t="s">
        <v>34</v>
      </c>
      <c r="C17" s="4" t="s">
        <v>10</v>
      </c>
      <c r="D17" s="4" t="s">
        <v>61</v>
      </c>
      <c r="E17" s="15">
        <v>209755.45</v>
      </c>
      <c r="F17" s="6">
        <v>0</v>
      </c>
      <c r="G17" s="2">
        <v>0</v>
      </c>
      <c r="H17" s="7"/>
      <c r="I17" s="2"/>
    </row>
    <row r="18" spans="1:9" ht="39" thickBot="1">
      <c r="A18" s="17">
        <v>20</v>
      </c>
      <c r="B18" s="14" t="s">
        <v>36</v>
      </c>
      <c r="C18" s="4" t="s">
        <v>10</v>
      </c>
      <c r="D18" s="4" t="s">
        <v>70</v>
      </c>
      <c r="E18" s="15">
        <v>1565872.76</v>
      </c>
      <c r="F18" s="6">
        <v>0</v>
      </c>
      <c r="G18" s="2">
        <v>0</v>
      </c>
      <c r="H18" s="7"/>
      <c r="I18" s="2"/>
    </row>
    <row r="19" spans="1:9" ht="39" thickBot="1">
      <c r="A19" s="17">
        <v>21</v>
      </c>
      <c r="B19" s="3" t="s">
        <v>37</v>
      </c>
      <c r="C19" s="4" t="s">
        <v>10</v>
      </c>
      <c r="D19" s="4" t="s">
        <v>63</v>
      </c>
      <c r="E19" s="15">
        <v>269381.74</v>
      </c>
      <c r="F19" s="6">
        <v>0</v>
      </c>
      <c r="G19" s="2">
        <v>0</v>
      </c>
      <c r="H19" s="2"/>
      <c r="I19" s="2"/>
    </row>
    <row r="20" spans="1:9" ht="39" thickBot="1">
      <c r="A20" s="17">
        <v>22</v>
      </c>
      <c r="B20" s="3" t="s">
        <v>39</v>
      </c>
      <c r="C20" s="4" t="s">
        <v>10</v>
      </c>
      <c r="D20" s="4" t="s">
        <v>64</v>
      </c>
      <c r="E20" s="15">
        <v>1271024.2</v>
      </c>
      <c r="F20" s="6">
        <v>0</v>
      </c>
      <c r="G20" s="2">
        <v>0</v>
      </c>
      <c r="H20" s="7"/>
      <c r="I20" s="2"/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5"/>
  <sheetViews>
    <sheetView zoomScale="85" zoomScaleNormal="85" workbookViewId="0">
      <selection activeCell="B7" sqref="B7:B10 B13:B15 B17:B19 B22:B23 B26 B28:B32 B34"/>
      <pivotSelection pane="bottomRight" showHeader="1" axis="axisRow" dimension="3" activeRow="6" activeCol="1" previousRow="6" previousCol="1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defaultRowHeight="15"/>
  <cols>
    <col min="1" max="1" width="48.42578125" style="45" bestFit="1" customWidth="1"/>
    <col min="2" max="2" width="84.7109375" customWidth="1"/>
    <col min="3" max="3" width="21.5703125" bestFit="1" customWidth="1"/>
    <col min="4" max="4" width="34.85546875" bestFit="1" customWidth="1"/>
    <col min="5" max="6" width="18.140625" bestFit="1" customWidth="1"/>
  </cols>
  <sheetData>
    <row r="3" spans="1:6">
      <c r="B3" s="45"/>
      <c r="C3" s="21" t="s">
        <v>121</v>
      </c>
    </row>
    <row r="4" spans="1:6" s="29" customFormat="1">
      <c r="A4" s="28" t="s">
        <v>80</v>
      </c>
      <c r="B4" s="28" t="s">
        <v>1</v>
      </c>
      <c r="C4" s="29" t="s">
        <v>120</v>
      </c>
      <c r="D4" t="s">
        <v>124</v>
      </c>
      <c r="E4"/>
      <c r="F4"/>
    </row>
    <row r="5" spans="1:6" ht="21">
      <c r="A5" s="46" t="s">
        <v>94</v>
      </c>
      <c r="B5" s="50"/>
      <c r="C5" s="22">
        <v>22862942.300000001</v>
      </c>
      <c r="D5" s="44">
        <v>234130.18</v>
      </c>
    </row>
    <row r="6" spans="1:6" ht="15.75">
      <c r="A6" s="47" t="s">
        <v>86</v>
      </c>
      <c r="B6" s="51"/>
      <c r="C6" s="22">
        <v>22862942.300000001</v>
      </c>
      <c r="D6" s="44">
        <v>234130.18</v>
      </c>
    </row>
    <row r="7" spans="1:6" ht="30">
      <c r="A7" s="48" t="s">
        <v>72</v>
      </c>
      <c r="B7" s="30" t="s">
        <v>12</v>
      </c>
      <c r="C7" s="22">
        <v>2711096.72</v>
      </c>
      <c r="D7" s="44">
        <v>27763.25</v>
      </c>
    </row>
    <row r="8" spans="1:6" ht="30">
      <c r="A8" s="48" t="s">
        <v>74</v>
      </c>
      <c r="B8" s="30" t="s">
        <v>16</v>
      </c>
      <c r="C8" s="22">
        <v>5762815.5599999996</v>
      </c>
      <c r="D8" s="44">
        <v>59014.67</v>
      </c>
    </row>
    <row r="9" spans="1:6" ht="30">
      <c r="A9" s="48" t="s">
        <v>100</v>
      </c>
      <c r="B9" s="30" t="s">
        <v>9</v>
      </c>
      <c r="C9" s="22">
        <v>12243999.109999999</v>
      </c>
      <c r="D9" s="44">
        <v>125385.86</v>
      </c>
    </row>
    <row r="10" spans="1:6" ht="45">
      <c r="A10" s="48" t="s">
        <v>98</v>
      </c>
      <c r="B10" s="30" t="s">
        <v>36</v>
      </c>
      <c r="C10" s="22">
        <v>2145030.91</v>
      </c>
      <c r="D10" s="44">
        <v>21966.400000000001</v>
      </c>
    </row>
    <row r="11" spans="1:6" ht="21">
      <c r="A11" s="46" t="s">
        <v>95</v>
      </c>
      <c r="B11" s="50"/>
      <c r="C11" s="22">
        <v>13790807.67</v>
      </c>
      <c r="D11" s="44">
        <v>141226.10999999999</v>
      </c>
    </row>
    <row r="12" spans="1:6" ht="15.75">
      <c r="A12" s="47" t="s">
        <v>92</v>
      </c>
      <c r="B12" s="51"/>
      <c r="C12" s="22">
        <v>8728913.6099999994</v>
      </c>
      <c r="D12" s="44">
        <v>89389.29</v>
      </c>
    </row>
    <row r="13" spans="1:6" ht="30">
      <c r="A13" s="31" t="s">
        <v>76</v>
      </c>
      <c r="B13" s="30" t="s">
        <v>34</v>
      </c>
      <c r="C13" s="22">
        <v>299812.13</v>
      </c>
      <c r="D13" s="44">
        <v>3070.26</v>
      </c>
    </row>
    <row r="14" spans="1:6" ht="30">
      <c r="A14" s="31" t="s">
        <v>74</v>
      </c>
      <c r="B14" s="30" t="s">
        <v>30</v>
      </c>
      <c r="C14" s="22">
        <v>1499513.2</v>
      </c>
      <c r="D14" s="44">
        <v>15355.91</v>
      </c>
    </row>
    <row r="15" spans="1:6" ht="30">
      <c r="A15" s="31" t="s">
        <v>77</v>
      </c>
      <c r="B15" s="30" t="s">
        <v>33</v>
      </c>
      <c r="C15" s="22">
        <v>6929588.2800000003</v>
      </c>
      <c r="D15" s="44">
        <v>70963.12</v>
      </c>
    </row>
    <row r="16" spans="1:6" ht="15.75">
      <c r="A16" s="47" t="s">
        <v>88</v>
      </c>
      <c r="B16" s="51"/>
      <c r="C16" s="22">
        <v>5061894.0599999996</v>
      </c>
      <c r="D16" s="44">
        <v>51836.82</v>
      </c>
    </row>
    <row r="17" spans="1:4" ht="30">
      <c r="A17" s="31" t="s">
        <v>76</v>
      </c>
      <c r="B17" s="30" t="s">
        <v>28</v>
      </c>
      <c r="C17" s="22">
        <v>1034688.7</v>
      </c>
      <c r="D17" s="44">
        <v>10595.83</v>
      </c>
    </row>
    <row r="18" spans="1:4" ht="30">
      <c r="A18" s="31" t="s">
        <v>74</v>
      </c>
      <c r="B18" s="30" t="s">
        <v>21</v>
      </c>
      <c r="C18" s="22">
        <v>2737468.15</v>
      </c>
      <c r="D18" s="44">
        <v>28033.31</v>
      </c>
    </row>
    <row r="19" spans="1:4" ht="60">
      <c r="A19" s="31" t="s">
        <v>78</v>
      </c>
      <c r="B19" s="30" t="s">
        <v>19</v>
      </c>
      <c r="C19" s="22">
        <v>1289737.21</v>
      </c>
      <c r="D19" s="44">
        <v>13207.68</v>
      </c>
    </row>
    <row r="20" spans="1:4" ht="21">
      <c r="A20" s="46" t="s">
        <v>116</v>
      </c>
      <c r="B20" s="50"/>
      <c r="C20" s="22">
        <v>16195399.119999999</v>
      </c>
      <c r="D20" s="44">
        <v>165850.54999999999</v>
      </c>
    </row>
    <row r="21" spans="1:4" ht="15.75">
      <c r="A21" s="47" t="s">
        <v>87</v>
      </c>
      <c r="B21" s="51"/>
      <c r="C21" s="22">
        <v>16195399.119999999</v>
      </c>
      <c r="D21" s="44">
        <v>165850.54999999999</v>
      </c>
    </row>
    <row r="22" spans="1:4" ht="30">
      <c r="A22" s="31" t="s">
        <v>79</v>
      </c>
      <c r="B22" s="30" t="s">
        <v>17</v>
      </c>
      <c r="C22" s="22">
        <v>5246500.25</v>
      </c>
      <c r="D22" s="44">
        <v>53727.29</v>
      </c>
    </row>
    <row r="23" spans="1:4" ht="30">
      <c r="A23" s="31" t="s">
        <v>73</v>
      </c>
      <c r="B23" s="30" t="s">
        <v>14</v>
      </c>
      <c r="C23" s="22">
        <v>10948898.869999999</v>
      </c>
      <c r="D23" s="44">
        <v>112123.26</v>
      </c>
    </row>
    <row r="24" spans="1:4" ht="21">
      <c r="A24" s="46" t="s">
        <v>117</v>
      </c>
      <c r="B24" s="50"/>
      <c r="C24" s="22">
        <v>5526355.0999999996</v>
      </c>
      <c r="D24" s="44">
        <v>56593.18</v>
      </c>
    </row>
    <row r="25" spans="1:4" ht="15.75">
      <c r="A25" s="47" t="s">
        <v>91</v>
      </c>
      <c r="B25" s="51"/>
      <c r="C25" s="22">
        <v>359176.04</v>
      </c>
      <c r="D25" s="44">
        <v>3678.18</v>
      </c>
    </row>
    <row r="26" spans="1:4" ht="30">
      <c r="A26" s="31" t="s">
        <v>75</v>
      </c>
      <c r="B26" s="30" t="s">
        <v>37</v>
      </c>
      <c r="C26" s="22">
        <v>359176.04</v>
      </c>
      <c r="D26" s="44">
        <v>3678.18</v>
      </c>
    </row>
    <row r="27" spans="1:4" ht="15.75">
      <c r="A27" s="47" t="s">
        <v>89</v>
      </c>
      <c r="B27" s="51"/>
      <c r="C27" s="22">
        <v>3168595.56</v>
      </c>
      <c r="D27" s="44">
        <v>32448.31</v>
      </c>
    </row>
    <row r="28" spans="1:4" ht="30">
      <c r="A28" s="31" t="s">
        <v>75</v>
      </c>
      <c r="B28" s="30" t="s">
        <v>23</v>
      </c>
      <c r="C28" s="22">
        <v>628341</v>
      </c>
      <c r="D28" s="44">
        <v>6434.59</v>
      </c>
    </row>
    <row r="29" spans="1:4" ht="30">
      <c r="A29" s="31" t="s">
        <v>74</v>
      </c>
      <c r="B29" s="30" t="s">
        <v>32</v>
      </c>
      <c r="C29" s="22">
        <v>389279.8</v>
      </c>
      <c r="D29" s="44">
        <v>3986.46</v>
      </c>
    </row>
    <row r="30" spans="1:4" ht="30">
      <c r="A30" s="32"/>
      <c r="B30" s="30" t="s">
        <v>31</v>
      </c>
      <c r="C30" s="22">
        <v>1630820</v>
      </c>
      <c r="D30" s="44">
        <v>16700.57</v>
      </c>
    </row>
    <row r="31" spans="1:4" ht="30">
      <c r="A31" s="32"/>
      <c r="B31" s="30" t="s">
        <v>25</v>
      </c>
      <c r="C31" s="22">
        <v>265680.2</v>
      </c>
      <c r="D31" s="44">
        <v>2720.72</v>
      </c>
    </row>
    <row r="32" spans="1:4" ht="30">
      <c r="A32" s="32"/>
      <c r="B32" s="30" t="s">
        <v>27</v>
      </c>
      <c r="C32" s="22">
        <v>254474.56</v>
      </c>
      <c r="D32" s="44">
        <v>2605.9699999999998</v>
      </c>
    </row>
    <row r="33" spans="1:4" ht="15.75">
      <c r="A33" s="47" t="s">
        <v>90</v>
      </c>
      <c r="B33" s="51"/>
      <c r="C33" s="22">
        <v>1998583.5</v>
      </c>
      <c r="D33" s="44">
        <v>20466.689999999999</v>
      </c>
    </row>
    <row r="34" spans="1:4" ht="30">
      <c r="A34" s="31" t="s">
        <v>74</v>
      </c>
      <c r="B34" s="30" t="s">
        <v>39</v>
      </c>
      <c r="C34" s="22">
        <v>1998583.5</v>
      </c>
      <c r="D34" s="44">
        <v>20466.689999999999</v>
      </c>
    </row>
    <row r="35" spans="1:4">
      <c r="A35" s="49" t="s">
        <v>81</v>
      </c>
      <c r="B35" s="45"/>
      <c r="C35" s="22">
        <v>58375504.189999998</v>
      </c>
      <c r="D35" s="44">
        <v>597800.02</v>
      </c>
    </row>
  </sheetData>
  <pageMargins left="0" right="0" top="0.74803149606299213" bottom="0.74803149606299213" header="0.31496062992125984" footer="0.31496062992125984"/>
  <pageSetup paperSize="9" scale="4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M2" sqref="M2"/>
    </sheetView>
  </sheetViews>
  <sheetFormatPr defaultRowHeight="12.75"/>
  <cols>
    <col min="1" max="1" width="9.140625" style="24"/>
    <col min="2" max="2" width="50.42578125" style="24" customWidth="1"/>
    <col min="3" max="3" width="14.85546875" style="24" bestFit="1" customWidth="1"/>
    <col min="4" max="4" width="14.85546875" style="24" customWidth="1"/>
    <col min="5" max="5" width="10.42578125" style="24" bestFit="1" customWidth="1"/>
    <col min="6" max="6" width="23.5703125" style="24" customWidth="1"/>
    <col min="7" max="7" width="38.42578125" style="24" customWidth="1"/>
    <col min="8" max="8" width="14.140625" style="24" bestFit="1" customWidth="1"/>
    <col min="9" max="9" width="20.5703125" style="24" customWidth="1"/>
    <col min="10" max="10" width="17.42578125" style="24" bestFit="1" customWidth="1"/>
    <col min="11" max="11" width="10.5703125" style="24" bestFit="1" customWidth="1"/>
    <col min="12" max="12" width="13.140625" style="24" bestFit="1" customWidth="1"/>
    <col min="13" max="14" width="10.42578125" style="24" bestFit="1" customWidth="1"/>
    <col min="15" max="16384" width="9.140625" style="24"/>
  </cols>
  <sheetData>
    <row r="1" spans="1:14" ht="38.25">
      <c r="A1" s="19" t="s">
        <v>0</v>
      </c>
      <c r="B1" s="19" t="s">
        <v>1</v>
      </c>
      <c r="C1" s="19" t="s">
        <v>85</v>
      </c>
      <c r="D1" s="19" t="s">
        <v>93</v>
      </c>
      <c r="E1" s="19" t="s">
        <v>82</v>
      </c>
      <c r="F1" s="19" t="s">
        <v>71</v>
      </c>
      <c r="G1" s="19" t="s">
        <v>3</v>
      </c>
      <c r="H1" s="19" t="s">
        <v>115</v>
      </c>
      <c r="I1" s="19" t="s">
        <v>4</v>
      </c>
      <c r="J1" s="19" t="s">
        <v>83</v>
      </c>
      <c r="K1" s="19" t="s">
        <v>84</v>
      </c>
      <c r="L1" s="43" t="s">
        <v>119</v>
      </c>
      <c r="M1" s="53" t="s">
        <v>122</v>
      </c>
      <c r="N1" s="53" t="s">
        <v>123</v>
      </c>
    </row>
    <row r="2" spans="1:14" ht="38.25">
      <c r="A2" s="19">
        <v>4</v>
      </c>
      <c r="B2" s="20" t="s">
        <v>9</v>
      </c>
      <c r="C2" s="20" t="s">
        <v>86</v>
      </c>
      <c r="D2" s="20" t="s">
        <v>94</v>
      </c>
      <c r="E2" s="19">
        <v>6</v>
      </c>
      <c r="F2" s="19" t="s">
        <v>100</v>
      </c>
      <c r="G2" s="19" t="s">
        <v>101</v>
      </c>
      <c r="H2" s="23">
        <v>12243999.109999999</v>
      </c>
      <c r="I2" s="23">
        <v>9244219.1099999994</v>
      </c>
      <c r="J2" s="23">
        <f>2.14/100*Таблица1[[#This Row],[Сумма инициативного проекта после торгов (по договору подряда)]]</f>
        <v>197826.29</v>
      </c>
      <c r="K2" s="23">
        <f>0.018608*Таблица1[[#This Row],[Сумма инициативного проекта после торгов (по договору подряда)]]</f>
        <v>172016.43</v>
      </c>
      <c r="L2" s="23">
        <f>Таблица1[[#This Row],[НМЦК]]*597800/58375504.19</f>
        <v>125385.86</v>
      </c>
      <c r="M2" s="52">
        <f>Таблица1[[#This Row],[НОВЫЙ ТК ОТ НМЦК]]+0.03*Таблица1[[#This Row],[НОВЫЙ ТК ОТ НМЦК]]</f>
        <v>129147.44</v>
      </c>
      <c r="N2" s="52">
        <f>Таблица1[[#This Row],[НОВЫЙ ТК ОТ НМЦК]]+0.05*Таблица1[[#This Row],[НОВЫЙ ТК ОТ НМЦК]]</f>
        <v>131655.15</v>
      </c>
    </row>
    <row r="3" spans="1:14" ht="25.5">
      <c r="A3" s="19">
        <v>5</v>
      </c>
      <c r="B3" s="20" t="s">
        <v>12</v>
      </c>
      <c r="C3" s="20" t="s">
        <v>86</v>
      </c>
      <c r="D3" s="20" t="s">
        <v>94</v>
      </c>
      <c r="E3" s="19">
        <v>3</v>
      </c>
      <c r="F3" s="19" t="s">
        <v>72</v>
      </c>
      <c r="G3" s="19" t="s">
        <v>97</v>
      </c>
      <c r="H3" s="23">
        <v>2711096.72</v>
      </c>
      <c r="I3" s="23">
        <v>2141766.52</v>
      </c>
      <c r="J3" s="23">
        <f>2.14/100*Таблица1[[#This Row],[Сумма инициативного проекта после торгов (по договору подряда)]]</f>
        <v>45833.8</v>
      </c>
      <c r="K3" s="23">
        <f>0.018608*Таблица1[[#This Row],[Сумма инициативного проекта после торгов (по договору подряда)]]</f>
        <v>39853.99</v>
      </c>
      <c r="L3" s="23">
        <f>Таблица1[[#This Row],[НМЦК]]*597800/58375504.19</f>
        <v>27763.25</v>
      </c>
      <c r="M3" s="52">
        <f>Таблица1[[#This Row],[НОВЫЙ ТК ОТ НМЦК]]+0.03*Таблица1[[#This Row],[НОВЫЙ ТК ОТ НМЦК]]</f>
        <v>28596.15</v>
      </c>
      <c r="N3" s="52">
        <f>Таблица1[[#This Row],[НОВЫЙ ТК ОТ НМЦК]]+0.05*Таблица1[[#This Row],[НОВЫЙ ТК ОТ НМЦК]]</f>
        <v>29151.41</v>
      </c>
    </row>
    <row r="4" spans="1:14" ht="38.25">
      <c r="A4" s="19">
        <v>6</v>
      </c>
      <c r="B4" s="20" t="s">
        <v>14</v>
      </c>
      <c r="C4" s="20" t="s">
        <v>87</v>
      </c>
      <c r="D4" s="20" t="s">
        <v>116</v>
      </c>
      <c r="E4" s="19">
        <v>5</v>
      </c>
      <c r="F4" s="19" t="s">
        <v>73</v>
      </c>
      <c r="G4" s="19" t="s">
        <v>67</v>
      </c>
      <c r="H4" s="23">
        <v>10948898.869999999</v>
      </c>
      <c r="I4" s="23">
        <v>9142330.3699999992</v>
      </c>
      <c r="J4" s="23">
        <f>2.14/100*Таблица1[[#This Row],[Сумма инициативного проекта после торгов (по договору подряда)]]</f>
        <v>195645.87</v>
      </c>
      <c r="K4" s="23">
        <f>0.018608*Таблица1[[#This Row],[Сумма инициативного проекта после торгов (по договору подряда)]]</f>
        <v>170120.48</v>
      </c>
      <c r="L4" s="23">
        <f>Таблица1[[#This Row],[НМЦК]]*597800/58375504.19</f>
        <v>112123.26</v>
      </c>
      <c r="M4" s="52">
        <f>Таблица1[[#This Row],[НОВЫЙ ТК ОТ НМЦК]]+0.03*Таблица1[[#This Row],[НОВЫЙ ТК ОТ НМЦК]]</f>
        <v>115486.96</v>
      </c>
      <c r="N4" s="52">
        <f>Таблица1[[#This Row],[НОВЫЙ ТК ОТ НМЦК]]+0.05*Таблица1[[#This Row],[НОВЫЙ ТК ОТ НМЦК]]</f>
        <v>117729.42</v>
      </c>
    </row>
    <row r="5" spans="1:14" ht="25.5">
      <c r="A5" s="19">
        <v>7</v>
      </c>
      <c r="B5" s="20" t="s">
        <v>16</v>
      </c>
      <c r="C5" s="20" t="s">
        <v>86</v>
      </c>
      <c r="D5" s="20" t="s">
        <v>94</v>
      </c>
      <c r="E5" s="19">
        <v>4</v>
      </c>
      <c r="F5" s="19" t="s">
        <v>74</v>
      </c>
      <c r="G5" s="19" t="s">
        <v>96</v>
      </c>
      <c r="H5" s="23">
        <v>5762815.5599999996</v>
      </c>
      <c r="I5" s="23">
        <v>4206855.24</v>
      </c>
      <c r="J5" s="23">
        <f>2.14/100*Таблица1[[#This Row],[Сумма инициативного проекта после торгов (по договору подряда)]]</f>
        <v>90026.7</v>
      </c>
      <c r="K5" s="23">
        <f>0.018608*Таблица1[[#This Row],[Сумма инициативного проекта после торгов (по договору подряда)]]</f>
        <v>78281.16</v>
      </c>
      <c r="L5" s="23">
        <f>Таблица1[[#This Row],[НМЦК]]*597800/58375504.19</f>
        <v>59014.67</v>
      </c>
      <c r="M5" s="52">
        <f>Таблица1[[#This Row],[НОВЫЙ ТК ОТ НМЦК]]+0.03*Таблица1[[#This Row],[НОВЫЙ ТК ОТ НМЦК]]</f>
        <v>60785.11</v>
      </c>
      <c r="N5" s="52">
        <f>Таблица1[[#This Row],[НОВЫЙ ТК ОТ НМЦК]]+0.05*Таблица1[[#This Row],[НОВЫЙ ТК ОТ НМЦК]]</f>
        <v>61965.4</v>
      </c>
    </row>
    <row r="6" spans="1:14" ht="25.5">
      <c r="A6" s="19">
        <v>8</v>
      </c>
      <c r="B6" s="20" t="s">
        <v>17</v>
      </c>
      <c r="C6" s="20" t="s">
        <v>87</v>
      </c>
      <c r="D6" s="20" t="s">
        <v>116</v>
      </c>
      <c r="E6" s="19">
        <v>10</v>
      </c>
      <c r="F6" s="19" t="s">
        <v>79</v>
      </c>
      <c r="G6" s="25" t="s">
        <v>42</v>
      </c>
      <c r="H6" s="37">
        <v>5246500.25</v>
      </c>
      <c r="I6" s="23">
        <v>5246500.25</v>
      </c>
      <c r="J6" s="23">
        <f>2.14/100*Таблица1[[#This Row],[Сумма инициативного проекта после торгов (по договору подряда)]]</f>
        <v>112275.11</v>
      </c>
      <c r="K6" s="26">
        <f>0.018608*Таблица1[[#This Row],[Сумма инициативного проекта после торгов (по договору подряда)]]</f>
        <v>97626.880000000005</v>
      </c>
      <c r="L6" s="23">
        <f>Таблица1[[#This Row],[НМЦК]]*597800/58375504.19</f>
        <v>53727.29</v>
      </c>
      <c r="M6" s="52">
        <f>Таблица1[[#This Row],[НОВЫЙ ТК ОТ НМЦК]]+0.03*Таблица1[[#This Row],[НОВЫЙ ТК ОТ НМЦК]]</f>
        <v>55339.11</v>
      </c>
      <c r="N6" s="52">
        <f>Таблица1[[#This Row],[НОВЫЙ ТК ОТ НМЦК]]+0.05*Таблица1[[#This Row],[НОВЫЙ ТК ОТ НМЦК]]</f>
        <v>56413.65</v>
      </c>
    </row>
    <row r="7" spans="1:14" ht="76.5">
      <c r="A7" s="19">
        <v>9</v>
      </c>
      <c r="B7" s="20" t="s">
        <v>19</v>
      </c>
      <c r="C7" s="20" t="s">
        <v>88</v>
      </c>
      <c r="D7" s="20" t="s">
        <v>95</v>
      </c>
      <c r="E7" s="19">
        <v>9</v>
      </c>
      <c r="F7" s="19" t="s">
        <v>78</v>
      </c>
      <c r="G7" s="19" t="s">
        <v>51</v>
      </c>
      <c r="H7" s="23">
        <v>1289737.21</v>
      </c>
      <c r="I7" s="23">
        <v>870572.36</v>
      </c>
      <c r="J7" s="23">
        <f>2.14/100*Таблица1[[#This Row],[Сумма инициативного проекта после торгов (по договору подряда)]]</f>
        <v>18630.25</v>
      </c>
      <c r="K7" s="23">
        <f>0.018608*Таблица1[[#This Row],[Сумма инициативного проекта после торгов (по договору подряда)]]</f>
        <v>16199.61</v>
      </c>
      <c r="L7" s="23">
        <f>Таблица1[[#This Row],[НМЦК]]*597800/58375504.19</f>
        <v>13207.68</v>
      </c>
      <c r="M7" s="52">
        <f>Таблица1[[#This Row],[НОВЫЙ ТК ОТ НМЦК]]+0.03*Таблица1[[#This Row],[НОВЫЙ ТК ОТ НМЦК]]</f>
        <v>13603.91</v>
      </c>
      <c r="N7" s="52">
        <f>Таблица1[[#This Row],[НОВЫЙ ТК ОТ НМЦК]]+0.05*Таблица1[[#This Row],[НОВЫЙ ТК ОТ НМЦК]]</f>
        <v>13868.06</v>
      </c>
    </row>
    <row r="8" spans="1:14" ht="38.25">
      <c r="A8" s="19">
        <v>10</v>
      </c>
      <c r="B8" s="20" t="s">
        <v>21</v>
      </c>
      <c r="C8" s="20" t="s">
        <v>88</v>
      </c>
      <c r="D8" s="20" t="s">
        <v>95</v>
      </c>
      <c r="E8" s="19">
        <v>4</v>
      </c>
      <c r="F8" s="19" t="s">
        <v>74</v>
      </c>
      <c r="G8" s="19" t="s">
        <v>52</v>
      </c>
      <c r="H8" s="23">
        <v>2737468.15</v>
      </c>
      <c r="I8" s="23">
        <v>2212198.9500000002</v>
      </c>
      <c r="J8" s="23">
        <f>2.14/100*Таблица1[[#This Row],[Сумма инициативного проекта после торгов (по договору подряда)]]</f>
        <v>47341.06</v>
      </c>
      <c r="K8" s="23">
        <f>0.018608*Таблица1[[#This Row],[Сумма инициативного проекта после торгов (по договору подряда)]]</f>
        <v>41164.6</v>
      </c>
      <c r="L8" s="23">
        <f>Таблица1[[#This Row],[НМЦК]]*597800/58375504.19</f>
        <v>28033.31</v>
      </c>
      <c r="M8" s="52">
        <f>Таблица1[[#This Row],[НОВЫЙ ТК ОТ НМЦК]]+0.03*Таблица1[[#This Row],[НОВЫЙ ТК ОТ НМЦК]]</f>
        <v>28874.31</v>
      </c>
      <c r="N8" s="52">
        <f>Таблица1[[#This Row],[НОВЫЙ ТК ОТ НМЦК]]+0.05*Таблица1[[#This Row],[НОВЫЙ ТК ОТ НМЦК]]</f>
        <v>29434.98</v>
      </c>
    </row>
    <row r="9" spans="1:14" ht="38.25">
      <c r="A9" s="19">
        <v>11</v>
      </c>
      <c r="B9" s="20" t="s">
        <v>23</v>
      </c>
      <c r="C9" s="20" t="s">
        <v>89</v>
      </c>
      <c r="D9" s="20" t="s">
        <v>117</v>
      </c>
      <c r="E9" s="19">
        <v>1</v>
      </c>
      <c r="F9" s="19" t="s">
        <v>75</v>
      </c>
      <c r="G9" s="19" t="s">
        <v>53</v>
      </c>
      <c r="H9" s="23">
        <v>628341</v>
      </c>
      <c r="I9" s="23">
        <v>383287.77</v>
      </c>
      <c r="J9" s="23">
        <f>2.14/100*Таблица1[[#This Row],[Сумма инициативного проекта после торгов (по договору подряда)]]</f>
        <v>8202.36</v>
      </c>
      <c r="K9" s="27">
        <f>0.018608*Таблица1[[#This Row],[Сумма инициативного проекта после торгов (по договору подряда)]]</f>
        <v>7132.22</v>
      </c>
      <c r="L9" s="23">
        <f>Таблица1[[#This Row],[НМЦК]]*597800/58375504.19</f>
        <v>6434.59</v>
      </c>
      <c r="M9" s="52">
        <f>Таблица1[[#This Row],[НОВЫЙ ТК ОТ НМЦК]]+0.03*Таблица1[[#This Row],[НОВЫЙ ТК ОТ НМЦК]]</f>
        <v>6627.63</v>
      </c>
      <c r="N9" s="52">
        <f>Таблица1[[#This Row],[НОВЫЙ ТК ОТ НМЦК]]+0.05*Таблица1[[#This Row],[НОВЫЙ ТК ОТ НМЦК]]</f>
        <v>6756.32</v>
      </c>
    </row>
    <row r="10" spans="1:14" ht="38.25">
      <c r="A10" s="19">
        <v>12</v>
      </c>
      <c r="B10" s="20" t="s">
        <v>25</v>
      </c>
      <c r="C10" s="20" t="s">
        <v>89</v>
      </c>
      <c r="D10" s="20" t="s">
        <v>117</v>
      </c>
      <c r="E10" s="19">
        <v>4</v>
      </c>
      <c r="F10" s="19" t="s">
        <v>74</v>
      </c>
      <c r="G10" s="19" t="s">
        <v>54</v>
      </c>
      <c r="H10" s="23">
        <v>265680.2</v>
      </c>
      <c r="I10" s="23">
        <v>180662.57</v>
      </c>
      <c r="J10" s="23">
        <f>2.14/100*Таблица1[[#This Row],[Сумма инициативного проекта после торгов (по договору подряда)]]</f>
        <v>3866.18</v>
      </c>
      <c r="K10" s="27">
        <f>0.018608*Таблица1[[#This Row],[Сумма инициативного проекта после торгов (по договору подряда)]]</f>
        <v>3361.77</v>
      </c>
      <c r="L10" s="23">
        <f>Таблица1[[#This Row],[НМЦК]]*597800/58375504.19</f>
        <v>2720.72</v>
      </c>
      <c r="M10" s="52">
        <f>Таблица1[[#This Row],[НОВЫЙ ТК ОТ НМЦК]]+0.03*Таблица1[[#This Row],[НОВЫЙ ТК ОТ НМЦК]]</f>
        <v>2802.34</v>
      </c>
      <c r="N10" s="52">
        <f>Таблица1[[#This Row],[НОВЫЙ ТК ОТ НМЦК]]+0.05*Таблица1[[#This Row],[НОВЫЙ ТК ОТ НМЦК]]</f>
        <v>2856.76</v>
      </c>
    </row>
    <row r="11" spans="1:14" ht="38.25">
      <c r="A11" s="19">
        <v>13</v>
      </c>
      <c r="B11" s="20" t="s">
        <v>27</v>
      </c>
      <c r="C11" s="20" t="s">
        <v>89</v>
      </c>
      <c r="D11" s="20" t="s">
        <v>117</v>
      </c>
      <c r="E11" s="19">
        <v>4</v>
      </c>
      <c r="F11" s="19" t="s">
        <v>74</v>
      </c>
      <c r="G11" s="19" t="s">
        <v>55</v>
      </c>
      <c r="H11" s="23">
        <v>254474.56</v>
      </c>
      <c r="I11" s="23">
        <v>169225.68</v>
      </c>
      <c r="J11" s="23">
        <f>2.14/100*Таблица1[[#This Row],[Сумма инициативного проекта после торгов (по договору подряда)]]</f>
        <v>3621.43</v>
      </c>
      <c r="K11" s="27">
        <f>0.018608*Таблица1[[#This Row],[Сумма инициативного проекта после торгов (по договору подряда)]]</f>
        <v>3148.95</v>
      </c>
      <c r="L11" s="23">
        <f>Таблица1[[#This Row],[НМЦК]]*597800/58375504.19</f>
        <v>2605.9699999999998</v>
      </c>
      <c r="M11" s="52">
        <f>Таблица1[[#This Row],[НОВЫЙ ТК ОТ НМЦК]]+0.03*Таблица1[[#This Row],[НОВЫЙ ТК ОТ НМЦК]]</f>
        <v>2684.15</v>
      </c>
      <c r="N11" s="52">
        <f>Таблица1[[#This Row],[НОВЫЙ ТК ОТ НМЦК]]+0.05*Таблица1[[#This Row],[НОВЫЙ ТК ОТ НМЦК]]</f>
        <v>2736.27</v>
      </c>
    </row>
    <row r="12" spans="1:14" ht="38.25">
      <c r="A12" s="19">
        <v>14</v>
      </c>
      <c r="B12" s="20" t="s">
        <v>28</v>
      </c>
      <c r="C12" s="20" t="s">
        <v>88</v>
      </c>
      <c r="D12" s="20" t="s">
        <v>95</v>
      </c>
      <c r="E12" s="19">
        <v>2</v>
      </c>
      <c r="F12" s="19" t="s">
        <v>76</v>
      </c>
      <c r="G12" s="19" t="s">
        <v>68</v>
      </c>
      <c r="H12" s="23">
        <v>1034688.7</v>
      </c>
      <c r="I12" s="23">
        <v>692097.88</v>
      </c>
      <c r="J12" s="23">
        <f>2.14/100*Таблица1[[#This Row],[Сумма инициативного проекта после торгов (по договору подряда)]]</f>
        <v>14810.89</v>
      </c>
      <c r="K12" s="27">
        <f>0.018608*Таблица1[[#This Row],[Сумма инициативного проекта после торгов (по договору подряда)]]</f>
        <v>12878.56</v>
      </c>
      <c r="L12" s="23">
        <f>Таблица1[[#This Row],[НМЦК]]*597800/58375504.19</f>
        <v>10595.83</v>
      </c>
      <c r="M12" s="52">
        <f>Таблица1[[#This Row],[НОВЫЙ ТК ОТ НМЦК]]+0.03*Таблица1[[#This Row],[НОВЫЙ ТК ОТ НМЦК]]</f>
        <v>10913.7</v>
      </c>
      <c r="N12" s="52">
        <f>Таблица1[[#This Row],[НОВЫЙ ТК ОТ НМЦК]]+0.05*Таблица1[[#This Row],[НОВЫЙ ТК ОТ НМЦК]]</f>
        <v>11125.62</v>
      </c>
    </row>
    <row r="13" spans="1:14" ht="25.5">
      <c r="A13" s="19">
        <v>15</v>
      </c>
      <c r="B13" s="20" t="s">
        <v>30</v>
      </c>
      <c r="C13" s="20" t="s">
        <v>92</v>
      </c>
      <c r="D13" s="20" t="s">
        <v>95</v>
      </c>
      <c r="E13" s="19">
        <v>4</v>
      </c>
      <c r="F13" s="19" t="s">
        <v>74</v>
      </c>
      <c r="G13" s="19" t="s">
        <v>57</v>
      </c>
      <c r="H13" s="23">
        <v>1499513.2</v>
      </c>
      <c r="I13" s="23">
        <v>1120007.42</v>
      </c>
      <c r="J13" s="23">
        <f>2.14/100*Таблица1[[#This Row],[Сумма инициативного проекта после торгов (по договору подряда)]]</f>
        <v>23968.16</v>
      </c>
      <c r="K13" s="27">
        <f>0.018608*Таблица1[[#This Row],[Сумма инициативного проекта после торгов (по договору подряда)]]</f>
        <v>20841.099999999999</v>
      </c>
      <c r="L13" s="23">
        <f>Таблица1[[#This Row],[НМЦК]]*597800/58375504.19</f>
        <v>15355.91</v>
      </c>
      <c r="M13" s="52">
        <f>Таблица1[[#This Row],[НОВЫЙ ТК ОТ НМЦК]]+0.03*Таблица1[[#This Row],[НОВЫЙ ТК ОТ НМЦК]]</f>
        <v>15816.59</v>
      </c>
      <c r="N13" s="52">
        <f>Таблица1[[#This Row],[НОВЫЙ ТК ОТ НМЦК]]+0.05*Таблица1[[#This Row],[НОВЫЙ ТК ОТ НМЦК]]</f>
        <v>16123.71</v>
      </c>
    </row>
    <row r="14" spans="1:14" ht="38.25">
      <c r="A14" s="19">
        <v>16</v>
      </c>
      <c r="B14" s="20" t="s">
        <v>31</v>
      </c>
      <c r="C14" s="20" t="s">
        <v>89</v>
      </c>
      <c r="D14" s="20" t="s">
        <v>117</v>
      </c>
      <c r="E14" s="19">
        <v>4</v>
      </c>
      <c r="F14" s="19" t="s">
        <v>74</v>
      </c>
      <c r="G14" s="19" t="s">
        <v>58</v>
      </c>
      <c r="H14" s="23">
        <v>1630820</v>
      </c>
      <c r="I14" s="23">
        <v>1111564</v>
      </c>
      <c r="J14" s="23">
        <f>2.14/100*Таблица1[[#This Row],[Сумма инициативного проекта после торгов (по договору подряда)]]</f>
        <v>23787.47</v>
      </c>
      <c r="K14" s="23">
        <f>0.018608*Таблица1[[#This Row],[Сумма инициативного проекта после торгов (по договору подряда)]]</f>
        <v>20683.98</v>
      </c>
      <c r="L14" s="23">
        <f>Таблица1[[#This Row],[НМЦК]]*597800/58375504.19</f>
        <v>16700.57</v>
      </c>
      <c r="M14" s="52">
        <f>Таблица1[[#This Row],[НОВЫЙ ТК ОТ НМЦК]]+0.03*Таблица1[[#This Row],[НОВЫЙ ТК ОТ НМЦК]]</f>
        <v>17201.59</v>
      </c>
      <c r="N14" s="52">
        <f>Таблица1[[#This Row],[НОВЫЙ ТК ОТ НМЦК]]+0.05*Таблица1[[#This Row],[НОВЫЙ ТК ОТ НМЦК]]</f>
        <v>17535.599999999999</v>
      </c>
    </row>
    <row r="15" spans="1:14" ht="38.25">
      <c r="A15" s="19">
        <v>17</v>
      </c>
      <c r="B15" s="20" t="s">
        <v>32</v>
      </c>
      <c r="C15" s="20" t="s">
        <v>89</v>
      </c>
      <c r="D15" s="20" t="s">
        <v>117</v>
      </c>
      <c r="E15" s="19">
        <v>4</v>
      </c>
      <c r="F15" s="19" t="s">
        <v>74</v>
      </c>
      <c r="G15" s="19" t="s">
        <v>59</v>
      </c>
      <c r="H15" s="23">
        <v>389279.8</v>
      </c>
      <c r="I15" s="23">
        <v>280281.40000000002</v>
      </c>
      <c r="J15" s="23">
        <f>2.14/100*Таблица1[[#This Row],[Сумма инициативного проекта после торгов (по договору подряда)]]</f>
        <v>5998.02</v>
      </c>
      <c r="K15" s="23">
        <f>0.018608*Таблица1[[#This Row],[Сумма инициативного проекта после торгов (по договору подряда)]]</f>
        <v>5215.4799999999996</v>
      </c>
      <c r="L15" s="23">
        <f>Таблица1[[#This Row],[НМЦК]]*597800/58375504.19</f>
        <v>3986.46</v>
      </c>
      <c r="M15" s="52">
        <f>Таблица1[[#This Row],[НОВЫЙ ТК ОТ НМЦК]]+0.03*Таблица1[[#This Row],[НОВЫЙ ТК ОТ НМЦК]]</f>
        <v>4106.05</v>
      </c>
      <c r="N15" s="52">
        <f>Таблица1[[#This Row],[НОВЫЙ ТК ОТ НМЦК]]+0.05*Таблица1[[#This Row],[НОВЫЙ ТК ОТ НМЦК]]</f>
        <v>4185.78</v>
      </c>
    </row>
    <row r="16" spans="1:14" ht="38.25">
      <c r="A16" s="19">
        <v>18</v>
      </c>
      <c r="B16" s="20" t="s">
        <v>33</v>
      </c>
      <c r="C16" s="20" t="s">
        <v>92</v>
      </c>
      <c r="D16" s="20" t="s">
        <v>95</v>
      </c>
      <c r="E16" s="19">
        <v>7</v>
      </c>
      <c r="F16" s="19" t="s">
        <v>77</v>
      </c>
      <c r="G16" s="19" t="s">
        <v>69</v>
      </c>
      <c r="H16" s="23">
        <v>6929588.2800000003</v>
      </c>
      <c r="I16" s="23">
        <v>5474374.3799999999</v>
      </c>
      <c r="J16" s="23">
        <f>2.14/100*Таблица1[[#This Row],[Сумма инициативного проекта после торгов (по договору подряда)]]</f>
        <v>117151.61</v>
      </c>
      <c r="K16" s="23">
        <f>0.018608*Таблица1[[#This Row],[Сумма инициативного проекта после торгов (по договору подряда)]]</f>
        <v>101867.16</v>
      </c>
      <c r="L16" s="23">
        <f>Таблица1[[#This Row],[НМЦК]]*597800/58375504.19</f>
        <v>70963.12</v>
      </c>
      <c r="M16" s="52">
        <f>Таблица1[[#This Row],[НОВЫЙ ТК ОТ НМЦК]]+0.03*Таблица1[[#This Row],[НОВЫЙ ТК ОТ НМЦК]]</f>
        <v>73092.009999999995</v>
      </c>
      <c r="N16" s="52">
        <f>Таблица1[[#This Row],[НОВЫЙ ТК ОТ НМЦК]]+0.05*Таблица1[[#This Row],[НОВЫЙ ТК ОТ НМЦК]]</f>
        <v>74511.28</v>
      </c>
    </row>
    <row r="17" spans="1:14" ht="38.25">
      <c r="A17" s="19">
        <v>19</v>
      </c>
      <c r="B17" s="20" t="s">
        <v>34</v>
      </c>
      <c r="C17" s="20" t="s">
        <v>92</v>
      </c>
      <c r="D17" s="20" t="s">
        <v>95</v>
      </c>
      <c r="E17" s="19">
        <v>2</v>
      </c>
      <c r="F17" s="19" t="s">
        <v>76</v>
      </c>
      <c r="G17" s="19" t="s">
        <v>61</v>
      </c>
      <c r="H17" s="23">
        <v>299812.13</v>
      </c>
      <c r="I17" s="23">
        <v>209755.45</v>
      </c>
      <c r="J17" s="23">
        <f>2.14/100*Таблица1[[#This Row],[Сумма инициативного проекта после торгов (по договору подряда)]]</f>
        <v>4488.7700000000004</v>
      </c>
      <c r="K17" s="23">
        <f>0.018608*Таблица1[[#This Row],[Сумма инициативного проекта после торгов (по договору подряда)]]</f>
        <v>3903.13</v>
      </c>
      <c r="L17" s="23">
        <f>Таблица1[[#This Row],[НМЦК]]*597800/58375504.19</f>
        <v>3070.26</v>
      </c>
      <c r="M17" s="52">
        <f>Таблица1[[#This Row],[НОВЫЙ ТК ОТ НМЦК]]+0.03*Таблица1[[#This Row],[НОВЫЙ ТК ОТ НМЦК]]</f>
        <v>3162.37</v>
      </c>
      <c r="N17" s="52">
        <f>Таблица1[[#This Row],[НОВЫЙ ТК ОТ НМЦК]]+0.05*Таблица1[[#This Row],[НОВЫЙ ТК ОТ НМЦК]]</f>
        <v>3223.77</v>
      </c>
    </row>
    <row r="18" spans="1:14" ht="63.75">
      <c r="A18" s="19">
        <v>20</v>
      </c>
      <c r="B18" s="20" t="s">
        <v>36</v>
      </c>
      <c r="C18" s="20" t="s">
        <v>86</v>
      </c>
      <c r="D18" s="20" t="s">
        <v>94</v>
      </c>
      <c r="E18" s="19">
        <v>8</v>
      </c>
      <c r="F18" s="19" t="s">
        <v>98</v>
      </c>
      <c r="G18" s="19" t="s">
        <v>99</v>
      </c>
      <c r="H18" s="23">
        <v>2145030.91</v>
      </c>
      <c r="I18" s="23">
        <v>1565872.76</v>
      </c>
      <c r="J18" s="23">
        <f>2.14/100*Таблица1[[#This Row],[Сумма инициативного проекта после торгов (по договору подряда)]]</f>
        <v>33509.68</v>
      </c>
      <c r="K18" s="23">
        <f>0.018608*Таблица1[[#This Row],[Сумма инициативного проекта после торгов (по договору подряда)]]</f>
        <v>29137.759999999998</v>
      </c>
      <c r="L18" s="23">
        <f>Таблица1[[#This Row],[НМЦК]]*597800/58375504.19</f>
        <v>21966.400000000001</v>
      </c>
      <c r="M18" s="52">
        <f>Таблица1[[#This Row],[НОВЫЙ ТК ОТ НМЦК]]+0.03*Таблица1[[#This Row],[НОВЫЙ ТК ОТ НМЦК]]</f>
        <v>22625.39</v>
      </c>
      <c r="N18" s="52">
        <f>Таблица1[[#This Row],[НОВЫЙ ТК ОТ НМЦК]]+0.05*Таблица1[[#This Row],[НОВЫЙ ТК ОТ НМЦК]]</f>
        <v>23064.720000000001</v>
      </c>
    </row>
    <row r="19" spans="1:14" ht="38.25">
      <c r="A19" s="19">
        <v>21</v>
      </c>
      <c r="B19" s="20" t="s">
        <v>37</v>
      </c>
      <c r="C19" s="20" t="s">
        <v>91</v>
      </c>
      <c r="D19" s="20" t="s">
        <v>117</v>
      </c>
      <c r="E19" s="19">
        <v>1</v>
      </c>
      <c r="F19" s="19" t="s">
        <v>75</v>
      </c>
      <c r="G19" s="19" t="s">
        <v>63</v>
      </c>
      <c r="H19" s="23">
        <v>359176.04</v>
      </c>
      <c r="I19" s="23">
        <v>269381.74</v>
      </c>
      <c r="J19" s="23">
        <f>2.14/100*Таблица1[[#This Row],[Сумма инициативного проекта после торгов (по договору подряда)]]</f>
        <v>5764.77</v>
      </c>
      <c r="K19" s="23">
        <f>0.018608*Таблица1[[#This Row],[Сумма инициативного проекта после торгов (по договору подряда)]]</f>
        <v>5012.66</v>
      </c>
      <c r="L19" s="23">
        <f>Таблица1[[#This Row],[НМЦК]]*597800/58375504.19</f>
        <v>3678.18</v>
      </c>
      <c r="M19" s="52">
        <f>Таблица1[[#This Row],[НОВЫЙ ТК ОТ НМЦК]]+0.03*Таблица1[[#This Row],[НОВЫЙ ТК ОТ НМЦК]]</f>
        <v>3788.53</v>
      </c>
      <c r="N19" s="52">
        <f>Таблица1[[#This Row],[НОВЫЙ ТК ОТ НМЦК]]+0.05*Таблица1[[#This Row],[НОВЫЙ ТК ОТ НМЦК]]</f>
        <v>3862.09</v>
      </c>
    </row>
    <row r="20" spans="1:14" ht="25.5">
      <c r="A20" s="19">
        <v>22</v>
      </c>
      <c r="B20" s="20" t="s">
        <v>39</v>
      </c>
      <c r="C20" s="20" t="s">
        <v>90</v>
      </c>
      <c r="D20" s="20" t="s">
        <v>117</v>
      </c>
      <c r="E20" s="19">
        <v>4</v>
      </c>
      <c r="F20" s="19" t="s">
        <v>74</v>
      </c>
      <c r="G20" s="19" t="s">
        <v>64</v>
      </c>
      <c r="H20" s="23">
        <v>1998583.5</v>
      </c>
      <c r="I20" s="23">
        <v>1271024.2</v>
      </c>
      <c r="J20" s="23">
        <f>2.14/100*Таблица1[[#This Row],[Сумма инициативного проекта после торгов (по договору подряда)]]</f>
        <v>27199.919999999998</v>
      </c>
      <c r="K20" s="23">
        <f>0.018608*Таблица1[[#This Row],[Сумма инициативного проекта после торгов (по договору подряда)]]</f>
        <v>23651.22</v>
      </c>
      <c r="L20" s="23">
        <f>Таблица1[[#This Row],[НМЦК]]*597800/58375504.19</f>
        <v>20466.689999999999</v>
      </c>
      <c r="M20" s="52">
        <f>Таблица1[[#This Row],[НОВЫЙ ТК ОТ НМЦК]]+0.03*Таблица1[[#This Row],[НОВЫЙ ТК ОТ НМЦК]]</f>
        <v>21080.69</v>
      </c>
      <c r="N20" s="52">
        <f>Таблица1[[#This Row],[НОВЫЙ ТК ОТ НМЦК]]+0.05*Таблица1[[#This Row],[НОВЫЙ ТК ОТ НМЦК]]</f>
        <v>21490.02</v>
      </c>
    </row>
    <row r="21" spans="1:14" ht="15">
      <c r="A21" s="38" t="s">
        <v>118</v>
      </c>
      <c r="B21" s="39"/>
      <c r="C21" s="39"/>
      <c r="D21" s="39"/>
      <c r="E21" s="38"/>
      <c r="F21" s="38"/>
      <c r="G21" s="38"/>
      <c r="H21" s="41">
        <f>SUBTOTAL(109,[НМЦК])</f>
        <v>58375504.189999998</v>
      </c>
      <c r="I21" s="42"/>
      <c r="J21" s="42"/>
      <c r="K21" s="41">
        <f>SUBTOTAL(109,[Тк с учетом кореляции])</f>
        <v>852097.14</v>
      </c>
      <c r="L21" s="40">
        <f>SUBTOTAL(109,[НОВЫЙ ТК ОТ НМЦК])</f>
        <v>597800.02</v>
      </c>
      <c r="M21"/>
      <c r="N2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>
      <selection activeCell="A4" sqref="A4:XFD22"/>
    </sheetView>
  </sheetViews>
  <sheetFormatPr defaultRowHeight="15" outlineLevelCol="1"/>
  <cols>
    <col min="1" max="1" width="3.140625" style="54" bestFit="1" customWidth="1"/>
    <col min="2" max="2" width="90.42578125" style="54" customWidth="1"/>
    <col min="3" max="3" width="22.7109375" style="54" hidden="1" customWidth="1" outlineLevel="1"/>
    <col min="4" max="4" width="30.28515625" style="54" hidden="1" customWidth="1" outlineLevel="1"/>
    <col min="5" max="5" width="24.5703125" style="54" hidden="1" customWidth="1" outlineLevel="1"/>
    <col min="6" max="6" width="27" style="54" customWidth="1" collapsed="1"/>
    <col min="7" max="16384" width="9.140625" style="54"/>
  </cols>
  <sheetData>
    <row r="1" spans="1:6" ht="48" customHeight="1">
      <c r="A1" s="59" t="s">
        <v>125</v>
      </c>
      <c r="B1" s="59"/>
      <c r="C1" s="59"/>
      <c r="D1" s="59"/>
      <c r="E1" s="59"/>
      <c r="F1" s="59"/>
    </row>
    <row r="3" spans="1:6" ht="60">
      <c r="A3" s="33" t="s">
        <v>102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104</v>
      </c>
    </row>
    <row r="4" spans="1:6" ht="60">
      <c r="A4" s="33">
        <v>1</v>
      </c>
      <c r="B4" s="55" t="s">
        <v>9</v>
      </c>
      <c r="C4" s="33" t="s">
        <v>10</v>
      </c>
      <c r="D4" s="33" t="s">
        <v>126</v>
      </c>
      <c r="E4" s="56">
        <v>9244219.1099999994</v>
      </c>
      <c r="F4" s="33" t="s">
        <v>107</v>
      </c>
    </row>
    <row r="5" spans="1:6" ht="60">
      <c r="A5" s="33">
        <v>2</v>
      </c>
      <c r="B5" s="55" t="s">
        <v>12</v>
      </c>
      <c r="C5" s="33" t="s">
        <v>10</v>
      </c>
      <c r="D5" s="33" t="s">
        <v>127</v>
      </c>
      <c r="E5" s="56">
        <v>2141766.52</v>
      </c>
      <c r="F5" s="33" t="s">
        <v>105</v>
      </c>
    </row>
    <row r="6" spans="1:6" ht="60">
      <c r="A6" s="33">
        <v>3</v>
      </c>
      <c r="B6" s="55" t="s">
        <v>14</v>
      </c>
      <c r="C6" s="33" t="s">
        <v>10</v>
      </c>
      <c r="D6" s="33" t="s">
        <v>128</v>
      </c>
      <c r="E6" s="56">
        <v>9142330.3699999992</v>
      </c>
      <c r="F6" s="57" t="s">
        <v>108</v>
      </c>
    </row>
    <row r="7" spans="1:6" ht="45">
      <c r="A7" s="33">
        <v>4</v>
      </c>
      <c r="B7" s="55" t="s">
        <v>16</v>
      </c>
      <c r="C7" s="33" t="s">
        <v>10</v>
      </c>
      <c r="D7" s="33" t="s">
        <v>129</v>
      </c>
      <c r="E7" s="56">
        <v>4206855.24</v>
      </c>
      <c r="F7" s="33" t="s">
        <v>107</v>
      </c>
    </row>
    <row r="8" spans="1:6" ht="30">
      <c r="A8" s="33">
        <v>5</v>
      </c>
      <c r="B8" s="55" t="s">
        <v>17</v>
      </c>
      <c r="C8" s="33" t="s">
        <v>10</v>
      </c>
      <c r="D8" s="58" t="s">
        <v>103</v>
      </c>
      <c r="E8" s="56">
        <v>5246500.25</v>
      </c>
      <c r="F8" s="33" t="s">
        <v>144</v>
      </c>
    </row>
    <row r="9" spans="1:6" ht="60">
      <c r="A9" s="33">
        <v>6</v>
      </c>
      <c r="B9" s="55" t="s">
        <v>19</v>
      </c>
      <c r="C9" s="33" t="s">
        <v>10</v>
      </c>
      <c r="D9" s="33" t="s">
        <v>130</v>
      </c>
      <c r="E9" s="56">
        <v>870572.36</v>
      </c>
      <c r="F9" s="33" t="s">
        <v>107</v>
      </c>
    </row>
    <row r="10" spans="1:6" ht="45">
      <c r="A10" s="33">
        <v>7</v>
      </c>
      <c r="B10" s="55" t="s">
        <v>21</v>
      </c>
      <c r="C10" s="33" t="s">
        <v>10</v>
      </c>
      <c r="D10" s="33" t="s">
        <v>131</v>
      </c>
      <c r="E10" s="56">
        <v>2212198.9500000002</v>
      </c>
      <c r="F10" s="33" t="s">
        <v>107</v>
      </c>
    </row>
    <row r="11" spans="1:6" ht="45">
      <c r="A11" s="33">
        <v>8</v>
      </c>
      <c r="B11" s="55" t="s">
        <v>23</v>
      </c>
      <c r="C11" s="33" t="s">
        <v>10</v>
      </c>
      <c r="D11" s="33" t="s">
        <v>132</v>
      </c>
      <c r="E11" s="56">
        <v>383287.77</v>
      </c>
      <c r="F11" s="33" t="s">
        <v>107</v>
      </c>
    </row>
    <row r="12" spans="1:6" ht="45">
      <c r="A12" s="33">
        <v>9</v>
      </c>
      <c r="B12" s="55" t="s">
        <v>25</v>
      </c>
      <c r="C12" s="33" t="s">
        <v>10</v>
      </c>
      <c r="D12" s="33" t="s">
        <v>133</v>
      </c>
      <c r="E12" s="56">
        <v>180662.57</v>
      </c>
      <c r="F12" s="33" t="s">
        <v>107</v>
      </c>
    </row>
    <row r="13" spans="1:6" ht="45">
      <c r="A13" s="33">
        <v>10</v>
      </c>
      <c r="B13" s="55" t="s">
        <v>27</v>
      </c>
      <c r="C13" s="33" t="s">
        <v>10</v>
      </c>
      <c r="D13" s="33" t="s">
        <v>134</v>
      </c>
      <c r="E13" s="56">
        <v>169225.68</v>
      </c>
      <c r="F13" s="33" t="s">
        <v>107</v>
      </c>
    </row>
    <row r="14" spans="1:6" ht="45">
      <c r="A14" s="33">
        <v>11</v>
      </c>
      <c r="B14" s="55" t="s">
        <v>28</v>
      </c>
      <c r="C14" s="33" t="s">
        <v>10</v>
      </c>
      <c r="D14" s="33" t="s">
        <v>135</v>
      </c>
      <c r="E14" s="56">
        <v>692097.88</v>
      </c>
      <c r="F14" s="33" t="s">
        <v>107</v>
      </c>
    </row>
    <row r="15" spans="1:6" ht="45">
      <c r="A15" s="33">
        <v>12</v>
      </c>
      <c r="B15" s="55" t="s">
        <v>30</v>
      </c>
      <c r="C15" s="33" t="s">
        <v>10</v>
      </c>
      <c r="D15" s="33" t="s">
        <v>136</v>
      </c>
      <c r="E15" s="56">
        <v>1120007.42</v>
      </c>
      <c r="F15" s="33" t="s">
        <v>107</v>
      </c>
    </row>
    <row r="16" spans="1:6" ht="45">
      <c r="A16" s="33">
        <v>13</v>
      </c>
      <c r="B16" s="55" t="s">
        <v>31</v>
      </c>
      <c r="C16" s="33" t="s">
        <v>10</v>
      </c>
      <c r="D16" s="33" t="s">
        <v>137</v>
      </c>
      <c r="E16" s="56">
        <v>1111564</v>
      </c>
      <c r="F16" s="33" t="s">
        <v>107</v>
      </c>
    </row>
    <row r="17" spans="1:6" ht="45">
      <c r="A17" s="33">
        <v>14</v>
      </c>
      <c r="B17" s="55" t="s">
        <v>32</v>
      </c>
      <c r="C17" s="33" t="s">
        <v>10</v>
      </c>
      <c r="D17" s="33" t="s">
        <v>138</v>
      </c>
      <c r="E17" s="56">
        <v>280281.40000000002</v>
      </c>
      <c r="F17" s="33" t="s">
        <v>107</v>
      </c>
    </row>
    <row r="18" spans="1:6" ht="60">
      <c r="A18" s="33">
        <v>15</v>
      </c>
      <c r="B18" s="55" t="s">
        <v>33</v>
      </c>
      <c r="C18" s="33" t="s">
        <v>10</v>
      </c>
      <c r="D18" s="33" t="s">
        <v>139</v>
      </c>
      <c r="E18" s="56">
        <v>5474374.3799999999</v>
      </c>
      <c r="F18" s="33" t="s">
        <v>107</v>
      </c>
    </row>
    <row r="19" spans="1:6" ht="45">
      <c r="A19" s="33">
        <v>16</v>
      </c>
      <c r="B19" s="55" t="s">
        <v>34</v>
      </c>
      <c r="C19" s="33" t="s">
        <v>10</v>
      </c>
      <c r="D19" s="33" t="s">
        <v>140</v>
      </c>
      <c r="E19" s="56">
        <v>209755.45</v>
      </c>
      <c r="F19" s="33" t="s">
        <v>107</v>
      </c>
    </row>
    <row r="20" spans="1:6" ht="60">
      <c r="A20" s="33">
        <v>17</v>
      </c>
      <c r="B20" s="55" t="s">
        <v>36</v>
      </c>
      <c r="C20" s="33" t="s">
        <v>10</v>
      </c>
      <c r="D20" s="33" t="s">
        <v>141</v>
      </c>
      <c r="E20" s="56">
        <v>1565872.76</v>
      </c>
      <c r="F20" s="33" t="s">
        <v>106</v>
      </c>
    </row>
    <row r="21" spans="1:6" ht="45">
      <c r="A21" s="33">
        <v>18</v>
      </c>
      <c r="B21" s="55" t="s">
        <v>37</v>
      </c>
      <c r="C21" s="33" t="s">
        <v>10</v>
      </c>
      <c r="D21" s="33" t="s">
        <v>142</v>
      </c>
      <c r="E21" s="56">
        <v>269381.74</v>
      </c>
      <c r="F21" s="33" t="s">
        <v>107</v>
      </c>
    </row>
    <row r="22" spans="1:6" ht="45">
      <c r="A22" s="33">
        <v>19</v>
      </c>
      <c r="B22" s="55" t="s">
        <v>39</v>
      </c>
      <c r="C22" s="33" t="s">
        <v>10</v>
      </c>
      <c r="D22" s="33" t="s">
        <v>143</v>
      </c>
      <c r="E22" s="56">
        <v>1271024.2</v>
      </c>
      <c r="F22" s="33" t="s">
        <v>107</v>
      </c>
    </row>
    <row r="23" spans="1:6">
      <c r="E23" s="34">
        <f>SUM(E4:E22)</f>
        <v>45791978.049999997</v>
      </c>
    </row>
    <row r="24" spans="1:6" ht="59.25" customHeight="1">
      <c r="A24" s="60" t="s">
        <v>145</v>
      </c>
      <c r="B24" s="60"/>
      <c r="C24" s="60"/>
      <c r="D24" s="60"/>
      <c r="E24" s="60"/>
      <c r="F24" s="60"/>
    </row>
  </sheetData>
  <mergeCells count="2">
    <mergeCell ref="A1:F1"/>
    <mergeCell ref="A24:F24"/>
  </mergeCells>
  <printOptions horizontalCentered="1"/>
  <pageMargins left="0" right="0" top="0" bottom="0" header="0.31496062992125984" footer="0.31496062992125984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>
      <selection sqref="A1:XFD1048576"/>
    </sheetView>
  </sheetViews>
  <sheetFormatPr defaultRowHeight="15"/>
  <cols>
    <col min="2" max="2" width="40.42578125" customWidth="1"/>
    <col min="3" max="4" width="19.42578125" customWidth="1"/>
    <col min="5" max="5" width="13.140625" bestFit="1" customWidth="1"/>
    <col min="6" max="7" width="11.42578125" bestFit="1" customWidth="1"/>
  </cols>
  <sheetData>
    <row r="1" spans="1:10" ht="77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109</v>
      </c>
      <c r="F1" s="1" t="s">
        <v>4</v>
      </c>
      <c r="G1" s="1" t="s">
        <v>110</v>
      </c>
      <c r="H1" s="1" t="s">
        <v>111</v>
      </c>
      <c r="I1" s="1" t="s">
        <v>112</v>
      </c>
      <c r="J1" s="35" t="s">
        <v>5</v>
      </c>
    </row>
    <row r="2" spans="1:10" ht="39" thickBot="1">
      <c r="A2" s="2">
        <v>4</v>
      </c>
      <c r="B2" s="3" t="s">
        <v>9</v>
      </c>
      <c r="C2" s="4" t="s">
        <v>10</v>
      </c>
      <c r="D2" s="4" t="s">
        <v>65</v>
      </c>
      <c r="E2" s="15">
        <v>12244000</v>
      </c>
      <c r="F2" s="15">
        <v>9244219.1099999994</v>
      </c>
      <c r="G2" s="15">
        <v>2999780.89</v>
      </c>
      <c r="H2" s="4"/>
      <c r="I2" s="4"/>
      <c r="J2" s="6">
        <v>0</v>
      </c>
    </row>
    <row r="3" spans="1:10" ht="39" thickBot="1">
      <c r="A3" s="2">
        <v>5</v>
      </c>
      <c r="B3" s="3" t="s">
        <v>12</v>
      </c>
      <c r="C3" s="4" t="s">
        <v>10</v>
      </c>
      <c r="D3" s="4" t="s">
        <v>66</v>
      </c>
      <c r="E3" s="15">
        <v>2712000</v>
      </c>
      <c r="F3" s="15">
        <v>2141766.52</v>
      </c>
      <c r="G3" s="15">
        <v>570233.48</v>
      </c>
      <c r="H3" s="4"/>
      <c r="I3" s="4"/>
      <c r="J3" s="6">
        <v>0</v>
      </c>
    </row>
    <row r="4" spans="1:10" ht="51.75" thickBot="1">
      <c r="A4" s="2">
        <v>6</v>
      </c>
      <c r="B4" s="3" t="s">
        <v>14</v>
      </c>
      <c r="C4" s="4" t="s">
        <v>10</v>
      </c>
      <c r="D4" s="4" t="s">
        <v>67</v>
      </c>
      <c r="E4" s="15">
        <v>11064000</v>
      </c>
      <c r="F4" s="15">
        <v>9142330.3699999992</v>
      </c>
      <c r="G4" s="15">
        <v>1921669.63</v>
      </c>
      <c r="H4" s="4"/>
      <c r="I4" s="4"/>
      <c r="J4" s="6">
        <v>0</v>
      </c>
    </row>
    <row r="5" spans="1:10" ht="39" thickBot="1">
      <c r="A5" s="2">
        <v>7</v>
      </c>
      <c r="B5" s="3" t="s">
        <v>16</v>
      </c>
      <c r="C5" s="4" t="s">
        <v>10</v>
      </c>
      <c r="D5" s="4" t="s">
        <v>50</v>
      </c>
      <c r="E5" s="15">
        <v>5763000</v>
      </c>
      <c r="F5" s="15">
        <v>4206855.24</v>
      </c>
      <c r="G5" s="15">
        <v>1556144.76</v>
      </c>
      <c r="H5" s="4"/>
      <c r="I5" s="4"/>
      <c r="J5" s="6">
        <v>0</v>
      </c>
    </row>
    <row r="6" spans="1:10" ht="39" thickBot="1">
      <c r="A6" s="2">
        <v>8</v>
      </c>
      <c r="B6" s="3" t="s">
        <v>17</v>
      </c>
      <c r="C6" s="4" t="s">
        <v>10</v>
      </c>
      <c r="D6" s="13" t="s">
        <v>113</v>
      </c>
      <c r="E6" s="36">
        <v>5352000</v>
      </c>
      <c r="F6" s="15">
        <v>5246500.25</v>
      </c>
      <c r="G6" s="15">
        <v>105499.75</v>
      </c>
      <c r="H6" s="4"/>
      <c r="I6" s="4"/>
      <c r="J6" s="6">
        <v>0</v>
      </c>
    </row>
    <row r="7" spans="1:10" ht="90" thickBot="1">
      <c r="A7" s="2">
        <v>9</v>
      </c>
      <c r="B7" s="3" t="s">
        <v>19</v>
      </c>
      <c r="C7" s="4" t="s">
        <v>10</v>
      </c>
      <c r="D7" s="4" t="s">
        <v>51</v>
      </c>
      <c r="E7" s="15">
        <v>1290000</v>
      </c>
      <c r="F7" s="15">
        <v>870572.36</v>
      </c>
      <c r="G7" s="15">
        <v>419427.64</v>
      </c>
      <c r="H7" s="4"/>
      <c r="I7" s="4"/>
      <c r="J7" s="6">
        <v>0</v>
      </c>
    </row>
    <row r="8" spans="1:10" ht="51.75" thickBot="1">
      <c r="A8" s="2">
        <v>10</v>
      </c>
      <c r="B8" s="3" t="s">
        <v>21</v>
      </c>
      <c r="C8" s="4" t="s">
        <v>10</v>
      </c>
      <c r="D8" s="4" t="s">
        <v>52</v>
      </c>
      <c r="E8" s="15">
        <v>2737500</v>
      </c>
      <c r="F8" s="15">
        <v>2212198.9500000002</v>
      </c>
      <c r="G8" s="15">
        <v>525301.05000000005</v>
      </c>
      <c r="H8" s="4"/>
      <c r="I8" s="4"/>
      <c r="J8" s="6">
        <v>0</v>
      </c>
    </row>
    <row r="9" spans="1:10" ht="51.75" thickBot="1">
      <c r="A9" s="2">
        <v>11</v>
      </c>
      <c r="B9" s="3" t="s">
        <v>23</v>
      </c>
      <c r="C9" s="4" t="s">
        <v>10</v>
      </c>
      <c r="D9" s="4" t="s">
        <v>53</v>
      </c>
      <c r="E9" s="15">
        <v>630000</v>
      </c>
      <c r="F9" s="15">
        <v>383287.77</v>
      </c>
      <c r="G9" s="15">
        <v>246712.23</v>
      </c>
      <c r="H9" s="4"/>
      <c r="I9" s="4"/>
      <c r="J9" s="6">
        <v>0</v>
      </c>
    </row>
    <row r="10" spans="1:10" ht="51.75" thickBot="1">
      <c r="A10" s="2">
        <v>12</v>
      </c>
      <c r="B10" s="3" t="s">
        <v>25</v>
      </c>
      <c r="C10" s="4" t="s">
        <v>10</v>
      </c>
      <c r="D10" s="4" t="s">
        <v>54</v>
      </c>
      <c r="E10" s="15">
        <v>266000</v>
      </c>
      <c r="F10" s="15">
        <v>180662.57</v>
      </c>
      <c r="G10" s="15">
        <v>85337.43</v>
      </c>
      <c r="H10" s="4"/>
      <c r="I10" s="4"/>
      <c r="J10" s="6">
        <v>0</v>
      </c>
    </row>
    <row r="11" spans="1:10" ht="51.75" thickBot="1">
      <c r="A11" s="2">
        <v>13</v>
      </c>
      <c r="B11" s="3" t="s">
        <v>27</v>
      </c>
      <c r="C11" s="4" t="s">
        <v>10</v>
      </c>
      <c r="D11" s="4" t="s">
        <v>55</v>
      </c>
      <c r="E11" s="15">
        <v>254800</v>
      </c>
      <c r="F11" s="15">
        <v>169225.68</v>
      </c>
      <c r="G11" s="15">
        <v>85574.32</v>
      </c>
      <c r="H11" s="4"/>
      <c r="I11" s="4"/>
      <c r="J11" s="6">
        <v>0</v>
      </c>
    </row>
    <row r="12" spans="1:10" ht="51.75" thickBot="1">
      <c r="A12" s="2">
        <v>14</v>
      </c>
      <c r="B12" s="3" t="s">
        <v>28</v>
      </c>
      <c r="C12" s="4" t="s">
        <v>10</v>
      </c>
      <c r="D12" s="4" t="s">
        <v>114</v>
      </c>
      <c r="E12" s="15">
        <v>1035000</v>
      </c>
      <c r="F12" s="15">
        <v>692097.88</v>
      </c>
      <c r="G12" s="15">
        <v>342902.12</v>
      </c>
      <c r="H12" s="4"/>
      <c r="I12" s="4"/>
      <c r="J12" s="6">
        <v>0</v>
      </c>
    </row>
    <row r="13" spans="1:10" ht="39" thickBot="1">
      <c r="A13" s="2">
        <v>15</v>
      </c>
      <c r="B13" s="3" t="s">
        <v>30</v>
      </c>
      <c r="C13" s="4" t="s">
        <v>10</v>
      </c>
      <c r="D13" s="4" t="s">
        <v>57</v>
      </c>
      <c r="E13" s="15">
        <v>1500000</v>
      </c>
      <c r="F13" s="15">
        <v>1120007.42</v>
      </c>
      <c r="G13" s="15">
        <v>379992.58</v>
      </c>
      <c r="H13" s="4"/>
      <c r="I13" s="4"/>
      <c r="J13" s="6">
        <v>0</v>
      </c>
    </row>
    <row r="14" spans="1:10" ht="51.75" thickBot="1">
      <c r="A14" s="2">
        <v>16</v>
      </c>
      <c r="B14" s="3" t="s">
        <v>31</v>
      </c>
      <c r="C14" s="4" t="s">
        <v>10</v>
      </c>
      <c r="D14" s="4" t="s">
        <v>58</v>
      </c>
      <c r="E14" s="15">
        <v>1635000</v>
      </c>
      <c r="F14" s="15">
        <v>1111564</v>
      </c>
      <c r="G14" s="15">
        <v>523436</v>
      </c>
      <c r="H14" s="4"/>
      <c r="I14" s="4"/>
      <c r="J14" s="6">
        <v>0</v>
      </c>
    </row>
    <row r="15" spans="1:10" ht="51.75" thickBot="1">
      <c r="A15" s="2">
        <v>17</v>
      </c>
      <c r="B15" s="3" t="s">
        <v>32</v>
      </c>
      <c r="C15" s="4" t="s">
        <v>10</v>
      </c>
      <c r="D15" s="4" t="s">
        <v>59</v>
      </c>
      <c r="E15" s="15">
        <v>390000</v>
      </c>
      <c r="F15" s="15">
        <v>280281.40000000002</v>
      </c>
      <c r="G15" s="15">
        <v>109718.6</v>
      </c>
      <c r="H15" s="4"/>
      <c r="I15" s="4"/>
      <c r="J15" s="6">
        <v>0</v>
      </c>
    </row>
    <row r="16" spans="1:10" ht="51.75" thickBot="1">
      <c r="A16" s="2">
        <v>18</v>
      </c>
      <c r="B16" s="3" t="s">
        <v>33</v>
      </c>
      <c r="C16" s="4" t="s">
        <v>10</v>
      </c>
      <c r="D16" s="4" t="s">
        <v>69</v>
      </c>
      <c r="E16" s="15">
        <v>6930000</v>
      </c>
      <c r="F16" s="15">
        <v>5474374.3799999999</v>
      </c>
      <c r="G16" s="15">
        <v>1455625.62</v>
      </c>
      <c r="H16" s="4"/>
      <c r="I16" s="4"/>
      <c r="J16" s="6">
        <v>0</v>
      </c>
    </row>
    <row r="17" spans="1:10" ht="39" thickBot="1">
      <c r="A17" s="2">
        <v>19</v>
      </c>
      <c r="B17" s="3" t="s">
        <v>34</v>
      </c>
      <c r="C17" s="4" t="s">
        <v>10</v>
      </c>
      <c r="D17" s="4" t="s">
        <v>61</v>
      </c>
      <c r="E17" s="15">
        <v>300000</v>
      </c>
      <c r="F17" s="15">
        <v>209755.45</v>
      </c>
      <c r="G17" s="15">
        <v>90244.55</v>
      </c>
      <c r="H17" s="4"/>
      <c r="I17" s="4"/>
      <c r="J17" s="6">
        <v>0</v>
      </c>
    </row>
    <row r="18" spans="1:10" ht="77.25" thickBot="1">
      <c r="A18" s="2">
        <v>20</v>
      </c>
      <c r="B18" s="3" t="s">
        <v>36</v>
      </c>
      <c r="C18" s="4" t="s">
        <v>10</v>
      </c>
      <c r="D18" s="4" t="s">
        <v>70</v>
      </c>
      <c r="E18" s="15">
        <v>3200000</v>
      </c>
      <c r="F18" s="15">
        <v>1565872.76</v>
      </c>
      <c r="G18" s="15">
        <v>1634127.24</v>
      </c>
      <c r="H18" s="4"/>
      <c r="I18" s="4"/>
      <c r="J18" s="6">
        <v>0</v>
      </c>
    </row>
    <row r="19" spans="1:10" ht="39" thickBot="1">
      <c r="A19" s="2">
        <v>21</v>
      </c>
      <c r="B19" s="3" t="s">
        <v>37</v>
      </c>
      <c r="C19" s="4" t="s">
        <v>10</v>
      </c>
      <c r="D19" s="4" t="s">
        <v>63</v>
      </c>
      <c r="E19" s="15">
        <v>360000</v>
      </c>
      <c r="F19" s="15">
        <v>269381.74</v>
      </c>
      <c r="G19" s="15">
        <v>90618.26</v>
      </c>
      <c r="H19" s="4"/>
      <c r="I19" s="4"/>
      <c r="J19" s="6">
        <v>0</v>
      </c>
    </row>
    <row r="20" spans="1:10" ht="39" thickBot="1">
      <c r="A20" s="2">
        <v>22</v>
      </c>
      <c r="B20" s="3" t="s">
        <v>39</v>
      </c>
      <c r="C20" s="4" t="s">
        <v>10</v>
      </c>
      <c r="D20" s="4" t="s">
        <v>64</v>
      </c>
      <c r="E20" s="15">
        <v>2000000</v>
      </c>
      <c r="F20" s="15">
        <v>1271024.2</v>
      </c>
      <c r="G20" s="15">
        <v>728975.8</v>
      </c>
      <c r="H20" s="4"/>
      <c r="I20" s="4"/>
      <c r="J20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>
      <selection activeCell="G6" sqref="G6"/>
    </sheetView>
  </sheetViews>
  <sheetFormatPr defaultRowHeight="15"/>
  <cols>
    <col min="2" max="2" width="40.42578125" customWidth="1"/>
    <col min="3" max="4" width="19.42578125" customWidth="1"/>
    <col min="5" max="5" width="13.140625" bestFit="1" customWidth="1"/>
    <col min="6" max="7" width="11.42578125" bestFit="1" customWidth="1"/>
  </cols>
  <sheetData>
    <row r="1" spans="1:10" ht="77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109</v>
      </c>
      <c r="F1" s="1" t="s">
        <v>4</v>
      </c>
      <c r="G1" s="1" t="s">
        <v>110</v>
      </c>
      <c r="H1" s="1" t="s">
        <v>111</v>
      </c>
      <c r="I1" s="1" t="s">
        <v>112</v>
      </c>
      <c r="J1" s="35" t="s">
        <v>5</v>
      </c>
    </row>
    <row r="2" spans="1:10" ht="39" thickBot="1">
      <c r="A2" s="2">
        <v>4</v>
      </c>
      <c r="B2" s="3" t="s">
        <v>9</v>
      </c>
      <c r="C2" s="4" t="s">
        <v>10</v>
      </c>
      <c r="D2" s="4" t="s">
        <v>65</v>
      </c>
      <c r="E2" s="15">
        <v>12244000</v>
      </c>
      <c r="F2" s="15">
        <v>9244219.1099999994</v>
      </c>
      <c r="G2" s="15">
        <f>E2-F2</f>
        <v>2999780.89</v>
      </c>
      <c r="H2" s="4"/>
      <c r="I2" s="4"/>
      <c r="J2" s="6">
        <v>0</v>
      </c>
    </row>
    <row r="3" spans="1:10" ht="39" thickBot="1">
      <c r="A3" s="2">
        <v>5</v>
      </c>
      <c r="B3" s="3" t="s">
        <v>12</v>
      </c>
      <c r="C3" s="4" t="s">
        <v>10</v>
      </c>
      <c r="D3" s="4" t="s">
        <v>66</v>
      </c>
      <c r="E3" s="15">
        <v>2712000</v>
      </c>
      <c r="F3" s="15">
        <v>2141766.52</v>
      </c>
      <c r="G3" s="15">
        <f t="shared" ref="G3:G20" si="0">E3-F3</f>
        <v>570233.48</v>
      </c>
      <c r="H3" s="4"/>
      <c r="I3" s="4"/>
      <c r="J3" s="6">
        <v>0</v>
      </c>
    </row>
    <row r="4" spans="1:10" ht="51.75" thickBot="1">
      <c r="A4" s="2">
        <v>6</v>
      </c>
      <c r="B4" s="3" t="s">
        <v>14</v>
      </c>
      <c r="C4" s="4" t="s">
        <v>10</v>
      </c>
      <c r="D4" s="4" t="s">
        <v>67</v>
      </c>
      <c r="E4" s="15">
        <v>11064000</v>
      </c>
      <c r="F4" s="15">
        <v>9142330.3699999992</v>
      </c>
      <c r="G4" s="15">
        <f t="shared" si="0"/>
        <v>1921669.63</v>
      </c>
      <c r="H4" s="4"/>
      <c r="I4" s="4"/>
      <c r="J4" s="6">
        <v>0</v>
      </c>
    </row>
    <row r="5" spans="1:10" ht="39" thickBot="1">
      <c r="A5" s="2">
        <v>7</v>
      </c>
      <c r="B5" s="3" t="s">
        <v>16</v>
      </c>
      <c r="C5" s="4" t="s">
        <v>10</v>
      </c>
      <c r="D5" s="4" t="s">
        <v>50</v>
      </c>
      <c r="E5" s="15">
        <v>5763000</v>
      </c>
      <c r="F5" s="15">
        <v>4206855.24</v>
      </c>
      <c r="G5" s="15">
        <f t="shared" si="0"/>
        <v>1556144.76</v>
      </c>
      <c r="H5" s="4"/>
      <c r="I5" s="4"/>
      <c r="J5" s="6">
        <v>0</v>
      </c>
    </row>
    <row r="6" spans="1:10" ht="39" thickBot="1">
      <c r="A6" s="2">
        <v>8</v>
      </c>
      <c r="B6" s="3" t="s">
        <v>17</v>
      </c>
      <c r="C6" s="4" t="s">
        <v>10</v>
      </c>
      <c r="D6" s="4" t="s">
        <v>67</v>
      </c>
      <c r="E6" s="36">
        <v>5352000</v>
      </c>
      <c r="F6" s="15">
        <v>3620085.06</v>
      </c>
      <c r="G6" s="15">
        <f t="shared" si="0"/>
        <v>1731914.94</v>
      </c>
      <c r="H6" s="4"/>
      <c r="I6" s="4"/>
      <c r="J6" s="6">
        <v>0</v>
      </c>
    </row>
    <row r="7" spans="1:10" ht="90" thickBot="1">
      <c r="A7" s="2">
        <v>9</v>
      </c>
      <c r="B7" s="3" t="s">
        <v>19</v>
      </c>
      <c r="C7" s="4" t="s">
        <v>10</v>
      </c>
      <c r="D7" s="4" t="s">
        <v>51</v>
      </c>
      <c r="E7" s="15">
        <v>1290000</v>
      </c>
      <c r="F7" s="15">
        <v>870572.36</v>
      </c>
      <c r="G7" s="15">
        <f t="shared" si="0"/>
        <v>419427.64</v>
      </c>
      <c r="H7" s="4"/>
      <c r="I7" s="4"/>
      <c r="J7" s="6">
        <v>0</v>
      </c>
    </row>
    <row r="8" spans="1:10" ht="51.75" thickBot="1">
      <c r="A8" s="2">
        <v>10</v>
      </c>
      <c r="B8" s="3" t="s">
        <v>21</v>
      </c>
      <c r="C8" s="4" t="s">
        <v>10</v>
      </c>
      <c r="D8" s="4" t="s">
        <v>52</v>
      </c>
      <c r="E8" s="15">
        <v>2737500</v>
      </c>
      <c r="F8" s="15">
        <v>2212198.9500000002</v>
      </c>
      <c r="G8" s="15">
        <f t="shared" si="0"/>
        <v>525301.05000000005</v>
      </c>
      <c r="H8" s="4"/>
      <c r="I8" s="4"/>
      <c r="J8" s="6">
        <v>0</v>
      </c>
    </row>
    <row r="9" spans="1:10" ht="51.75" thickBot="1">
      <c r="A9" s="2">
        <v>11</v>
      </c>
      <c r="B9" s="3" t="s">
        <v>23</v>
      </c>
      <c r="C9" s="4" t="s">
        <v>10</v>
      </c>
      <c r="D9" s="4" t="s">
        <v>53</v>
      </c>
      <c r="E9" s="15">
        <v>630000</v>
      </c>
      <c r="F9" s="15">
        <v>383287.77</v>
      </c>
      <c r="G9" s="15">
        <f t="shared" si="0"/>
        <v>246712.23</v>
      </c>
      <c r="H9" s="4"/>
      <c r="I9" s="4"/>
      <c r="J9" s="6">
        <v>0</v>
      </c>
    </row>
    <row r="10" spans="1:10" ht="51.75" thickBot="1">
      <c r="A10" s="2">
        <v>12</v>
      </c>
      <c r="B10" s="3" t="s">
        <v>25</v>
      </c>
      <c r="C10" s="4" t="s">
        <v>10</v>
      </c>
      <c r="D10" s="4" t="s">
        <v>54</v>
      </c>
      <c r="E10" s="15">
        <v>266000</v>
      </c>
      <c r="F10" s="15">
        <v>180662.57</v>
      </c>
      <c r="G10" s="15">
        <f t="shared" si="0"/>
        <v>85337.43</v>
      </c>
      <c r="H10" s="4"/>
      <c r="I10" s="4"/>
      <c r="J10" s="6">
        <v>0</v>
      </c>
    </row>
    <row r="11" spans="1:10" ht="51.75" thickBot="1">
      <c r="A11" s="2">
        <v>13</v>
      </c>
      <c r="B11" s="3" t="s">
        <v>27</v>
      </c>
      <c r="C11" s="4" t="s">
        <v>10</v>
      </c>
      <c r="D11" s="4" t="s">
        <v>55</v>
      </c>
      <c r="E11" s="15">
        <v>254800</v>
      </c>
      <c r="F11" s="15">
        <v>169225.68</v>
      </c>
      <c r="G11" s="15">
        <f t="shared" si="0"/>
        <v>85574.32</v>
      </c>
      <c r="H11" s="4"/>
      <c r="I11" s="4"/>
      <c r="J11" s="6">
        <v>0</v>
      </c>
    </row>
    <row r="12" spans="1:10" ht="51.75" thickBot="1">
      <c r="A12" s="2">
        <v>14</v>
      </c>
      <c r="B12" s="3" t="s">
        <v>28</v>
      </c>
      <c r="C12" s="4" t="s">
        <v>10</v>
      </c>
      <c r="D12" s="4" t="s">
        <v>114</v>
      </c>
      <c r="E12" s="15">
        <v>1035000</v>
      </c>
      <c r="F12" s="15">
        <v>692097.88</v>
      </c>
      <c r="G12" s="15">
        <f t="shared" si="0"/>
        <v>342902.12</v>
      </c>
      <c r="H12" s="4"/>
      <c r="I12" s="4"/>
      <c r="J12" s="6">
        <v>0</v>
      </c>
    </row>
    <row r="13" spans="1:10" ht="39" thickBot="1">
      <c r="A13" s="2">
        <v>15</v>
      </c>
      <c r="B13" s="3" t="s">
        <v>30</v>
      </c>
      <c r="C13" s="4" t="s">
        <v>10</v>
      </c>
      <c r="D13" s="4" t="s">
        <v>57</v>
      </c>
      <c r="E13" s="15">
        <v>1500000</v>
      </c>
      <c r="F13" s="15">
        <v>1120007.42</v>
      </c>
      <c r="G13" s="15">
        <f t="shared" si="0"/>
        <v>379992.58</v>
      </c>
      <c r="H13" s="4"/>
      <c r="I13" s="4"/>
      <c r="J13" s="6">
        <v>0</v>
      </c>
    </row>
    <row r="14" spans="1:10" ht="51.75" thickBot="1">
      <c r="A14" s="2">
        <v>16</v>
      </c>
      <c r="B14" s="3" t="s">
        <v>31</v>
      </c>
      <c r="C14" s="4" t="s">
        <v>10</v>
      </c>
      <c r="D14" s="4" t="s">
        <v>58</v>
      </c>
      <c r="E14" s="15">
        <v>1635000</v>
      </c>
      <c r="F14" s="15">
        <v>1111564</v>
      </c>
      <c r="G14" s="15">
        <f t="shared" si="0"/>
        <v>523436</v>
      </c>
      <c r="H14" s="4"/>
      <c r="I14" s="4"/>
      <c r="J14" s="6">
        <v>0</v>
      </c>
    </row>
    <row r="15" spans="1:10" ht="51.75" thickBot="1">
      <c r="A15" s="2">
        <v>17</v>
      </c>
      <c r="B15" s="3" t="s">
        <v>32</v>
      </c>
      <c r="C15" s="4" t="s">
        <v>10</v>
      </c>
      <c r="D15" s="4" t="s">
        <v>59</v>
      </c>
      <c r="E15" s="15">
        <v>390000</v>
      </c>
      <c r="F15" s="15">
        <v>280281.40000000002</v>
      </c>
      <c r="G15" s="15">
        <f t="shared" si="0"/>
        <v>109718.6</v>
      </c>
      <c r="H15" s="4"/>
      <c r="I15" s="4"/>
      <c r="J15" s="6">
        <v>0</v>
      </c>
    </row>
    <row r="16" spans="1:10" ht="51.75" thickBot="1">
      <c r="A16" s="2">
        <v>18</v>
      </c>
      <c r="B16" s="3" t="s">
        <v>33</v>
      </c>
      <c r="C16" s="4" t="s">
        <v>10</v>
      </c>
      <c r="D16" s="4" t="s">
        <v>69</v>
      </c>
      <c r="E16" s="15">
        <v>6930000</v>
      </c>
      <c r="F16" s="15">
        <v>5474374.3799999999</v>
      </c>
      <c r="G16" s="15">
        <f t="shared" si="0"/>
        <v>1455625.62</v>
      </c>
      <c r="H16" s="4"/>
      <c r="I16" s="4"/>
      <c r="J16" s="6">
        <v>0</v>
      </c>
    </row>
    <row r="17" spans="1:10" ht="39" thickBot="1">
      <c r="A17" s="2">
        <v>19</v>
      </c>
      <c r="B17" s="3" t="s">
        <v>34</v>
      </c>
      <c r="C17" s="4" t="s">
        <v>10</v>
      </c>
      <c r="D17" s="4" t="s">
        <v>61</v>
      </c>
      <c r="E17" s="15">
        <v>300000</v>
      </c>
      <c r="F17" s="15">
        <v>209755.45</v>
      </c>
      <c r="G17" s="15">
        <f t="shared" si="0"/>
        <v>90244.55</v>
      </c>
      <c r="H17" s="4"/>
      <c r="I17" s="4"/>
      <c r="J17" s="6">
        <v>0</v>
      </c>
    </row>
    <row r="18" spans="1:10" ht="77.25" thickBot="1">
      <c r="A18" s="2">
        <v>20</v>
      </c>
      <c r="B18" s="3" t="s">
        <v>36</v>
      </c>
      <c r="C18" s="4" t="s">
        <v>10</v>
      </c>
      <c r="D18" s="4" t="s">
        <v>70</v>
      </c>
      <c r="E18" s="15">
        <v>3200000</v>
      </c>
      <c r="F18" s="15">
        <v>1565872.76</v>
      </c>
      <c r="G18" s="15">
        <f t="shared" si="0"/>
        <v>1634127.24</v>
      </c>
      <c r="H18" s="4"/>
      <c r="I18" s="4"/>
      <c r="J18" s="6">
        <v>0</v>
      </c>
    </row>
    <row r="19" spans="1:10" ht="39" thickBot="1">
      <c r="A19" s="2">
        <v>21</v>
      </c>
      <c r="B19" s="3" t="s">
        <v>37</v>
      </c>
      <c r="C19" s="4" t="s">
        <v>10</v>
      </c>
      <c r="D19" s="4" t="s">
        <v>63</v>
      </c>
      <c r="E19" s="15">
        <v>360000</v>
      </c>
      <c r="F19" s="15">
        <v>269381.74</v>
      </c>
      <c r="G19" s="15">
        <f t="shared" si="0"/>
        <v>90618.26</v>
      </c>
      <c r="H19" s="4"/>
      <c r="I19" s="4"/>
      <c r="J19" s="6">
        <v>0</v>
      </c>
    </row>
    <row r="20" spans="1:10" ht="39" thickBot="1">
      <c r="A20" s="2">
        <v>22</v>
      </c>
      <c r="B20" s="3" t="s">
        <v>39</v>
      </c>
      <c r="C20" s="4" t="s">
        <v>10</v>
      </c>
      <c r="D20" s="4" t="s">
        <v>64</v>
      </c>
      <c r="E20" s="15">
        <v>2000000</v>
      </c>
      <c r="F20" s="15">
        <v>1271024.2</v>
      </c>
      <c r="G20" s="15">
        <f t="shared" si="0"/>
        <v>728975.8</v>
      </c>
      <c r="H20" s="4"/>
      <c r="I20" s="4"/>
      <c r="J20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150223</vt:lpstr>
      <vt:lpstr>220223</vt:lpstr>
      <vt:lpstr>020323</vt:lpstr>
      <vt:lpstr>080323</vt:lpstr>
      <vt:lpstr>Лист2</vt:lpstr>
      <vt:lpstr>280323</vt:lpstr>
      <vt:lpstr>290323</vt:lpstr>
      <vt:lpstr>050423</vt:lpstr>
      <vt:lpstr>120423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2023-04-14T10:32:25Z</dcterms:modified>
</cp:coreProperties>
</file>